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AA ASSY BIBLIOTHEK\Holzbau Verbindunkstechnik DE\Transportanker\2Transportanker Techn. Unterlagen einzeln Alle\"/>
    </mc:Choice>
  </mc:AlternateContent>
  <bookViews>
    <workbookView xWindow="480" yWindow="252" windowWidth="22116" windowHeight="10476"/>
  </bookViews>
  <sheets>
    <sheet name="Lasttabelle ASSY 30 Kombi-Trans" sheetId="1" r:id="rId1"/>
    <sheet name="Typische Anwendungen" sheetId="7" r:id="rId2"/>
    <sheet name="Mindestabstände" sheetId="6" r:id="rId3"/>
    <sheet name="Belastung-Anwendung" sheetId="5" r:id="rId4"/>
    <sheet name="Wartung Transportanker" sheetId="8" r:id="rId5"/>
    <sheet name="Schwingbeiwerte " sheetId="9" r:id="rId6"/>
  </sheets>
  <definedNames>
    <definedName name="_xlnm._FilterDatabase" localSheetId="0" hidden="1">'Lasttabelle ASSY 30 Kombi-Trans'!$A$3:$S$420</definedName>
    <definedName name="_xlnm.Print_Area" localSheetId="3">'Belastung-Anwendung'!$B$2:$D$10</definedName>
    <definedName name="_xlnm.Print_Area" localSheetId="0">'Lasttabelle ASSY 30 Kombi-Trans'!$A$1:$X$420</definedName>
    <definedName name="_xlnm.Print_Area" localSheetId="2">Mindestabstände!$B$2:$N$34</definedName>
    <definedName name="_xlnm.Print_Area" localSheetId="4">'Wartung Transportanker'!$B$2:$L$33</definedName>
    <definedName name="_xlnm.Print_Titles" localSheetId="0">'Lasttabelle ASSY 30 Kombi-Trans'!$A:$B,'Lasttabelle ASSY 30 Kombi-Trans'!$1:$3</definedName>
  </definedNames>
  <calcPr calcId="162913"/>
</workbook>
</file>

<file path=xl/calcChain.xml><?xml version="1.0" encoding="utf-8"?>
<calcChain xmlns="http://schemas.openxmlformats.org/spreadsheetml/2006/main">
  <c r="R305" i="1" l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8" i="1"/>
  <c r="R7" i="1"/>
  <c r="R58" i="1"/>
  <c r="R88" i="1"/>
  <c r="R139" i="1"/>
  <c r="R241" i="1"/>
  <c r="R190" i="1"/>
  <c r="R343" i="1"/>
  <c r="R292" i="1"/>
  <c r="Q292" i="1"/>
  <c r="Q343" i="1"/>
  <c r="Q190" i="1"/>
  <c r="Q139" i="1"/>
  <c r="Q88" i="1"/>
  <c r="Q58" i="1"/>
  <c r="Q7" i="1"/>
  <c r="Q241" i="1"/>
  <c r="Q318" i="1" l="1"/>
  <c r="Q317" i="1"/>
  <c r="Q316" i="1"/>
  <c r="Q315" i="1"/>
  <c r="Q314" i="1"/>
  <c r="Q313" i="1"/>
  <c r="Q312" i="1"/>
  <c r="Q311" i="1"/>
  <c r="Q310" i="1"/>
  <c r="Q309" i="1"/>
  <c r="Q308" i="1"/>
  <c r="Q307" i="1"/>
  <c r="Q306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Q305" i="1"/>
  <c r="H305" i="1"/>
  <c r="Q304" i="1"/>
  <c r="H304" i="1"/>
  <c r="Q303" i="1"/>
  <c r="H303" i="1"/>
  <c r="Q302" i="1"/>
  <c r="H302" i="1"/>
  <c r="Q301" i="1"/>
  <c r="H301" i="1"/>
  <c r="Q300" i="1"/>
  <c r="H300" i="1"/>
  <c r="Q299" i="1"/>
  <c r="H299" i="1"/>
  <c r="Q298" i="1"/>
  <c r="H298" i="1"/>
  <c r="Q297" i="1"/>
  <c r="H297" i="1"/>
  <c r="Q296" i="1"/>
  <c r="H296" i="1"/>
  <c r="Q295" i="1"/>
  <c r="H295" i="1"/>
  <c r="Q294" i="1"/>
  <c r="H294" i="1"/>
  <c r="Q293" i="1"/>
  <c r="H293" i="1"/>
  <c r="R22" i="1"/>
  <c r="R23" i="1"/>
  <c r="R24" i="1"/>
  <c r="R25" i="1"/>
  <c r="R26" i="1"/>
  <c r="R27" i="1"/>
  <c r="R28" i="1"/>
  <c r="R29" i="1"/>
  <c r="R30" i="1"/>
  <c r="R31" i="1"/>
  <c r="R32" i="1"/>
  <c r="R33" i="1"/>
  <c r="R21" i="1"/>
  <c r="Q102" i="1" l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Q152" i="1"/>
  <c r="H152" i="1"/>
  <c r="Q151" i="1"/>
  <c r="H151" i="1"/>
  <c r="Q150" i="1"/>
  <c r="H150" i="1"/>
  <c r="Q149" i="1"/>
  <c r="H149" i="1"/>
  <c r="Q148" i="1"/>
  <c r="H148" i="1"/>
  <c r="Q147" i="1"/>
  <c r="H147" i="1"/>
  <c r="Q146" i="1"/>
  <c r="H146" i="1"/>
  <c r="Q145" i="1"/>
  <c r="H145" i="1"/>
  <c r="Q144" i="1"/>
  <c r="H144" i="1"/>
  <c r="Q143" i="1"/>
  <c r="H143" i="1"/>
  <c r="Q142" i="1"/>
  <c r="H142" i="1"/>
  <c r="Q141" i="1"/>
  <c r="H141" i="1"/>
  <c r="Q140" i="1"/>
  <c r="H1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Q205" i="1" l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R204" i="1"/>
  <c r="Q204" i="1"/>
  <c r="Q18" i="1" l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Q360" i="1"/>
  <c r="R359" i="1"/>
  <c r="Q359" i="1"/>
  <c r="R358" i="1"/>
  <c r="Q358" i="1"/>
  <c r="R357" i="1"/>
  <c r="Q357" i="1"/>
  <c r="Q356" i="1"/>
  <c r="H356" i="1"/>
  <c r="Q355" i="1"/>
  <c r="H355" i="1"/>
  <c r="Q354" i="1"/>
  <c r="H354" i="1"/>
  <c r="Q353" i="1"/>
  <c r="H353" i="1"/>
  <c r="Q352" i="1"/>
  <c r="H352" i="1"/>
  <c r="Q351" i="1"/>
  <c r="H351" i="1"/>
  <c r="Q350" i="1"/>
  <c r="H350" i="1"/>
  <c r="Q349" i="1"/>
  <c r="H349" i="1"/>
  <c r="Q348" i="1"/>
  <c r="H348" i="1"/>
  <c r="Q347" i="1"/>
  <c r="H347" i="1"/>
  <c r="Q346" i="1"/>
  <c r="H346" i="1"/>
  <c r="Q345" i="1"/>
  <c r="H345" i="1"/>
  <c r="Q344" i="1"/>
  <c r="H344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10" i="1"/>
  <c r="Q410" i="1"/>
  <c r="R409" i="1"/>
  <c r="Q409" i="1"/>
  <c r="R408" i="1"/>
  <c r="Q408" i="1"/>
  <c r="Q407" i="1"/>
  <c r="H407" i="1"/>
  <c r="Q406" i="1"/>
  <c r="H406" i="1"/>
  <c r="Q405" i="1"/>
  <c r="H405" i="1"/>
  <c r="Q404" i="1"/>
  <c r="H404" i="1"/>
  <c r="Q403" i="1"/>
  <c r="H403" i="1"/>
  <c r="Q402" i="1"/>
  <c r="H402" i="1"/>
  <c r="Q401" i="1"/>
  <c r="H401" i="1"/>
  <c r="Q400" i="1"/>
  <c r="H400" i="1"/>
  <c r="Q399" i="1"/>
  <c r="H399" i="1"/>
  <c r="Q398" i="1"/>
  <c r="H398" i="1"/>
  <c r="Q397" i="1"/>
  <c r="H397" i="1"/>
  <c r="Q396" i="1"/>
  <c r="H396" i="1"/>
  <c r="Q395" i="1"/>
  <c r="H395" i="1"/>
  <c r="Q203" i="1"/>
  <c r="H203" i="1"/>
  <c r="Q202" i="1"/>
  <c r="H202" i="1"/>
  <c r="Q201" i="1"/>
  <c r="H201" i="1"/>
  <c r="Q200" i="1"/>
  <c r="H200" i="1"/>
  <c r="Q199" i="1"/>
  <c r="H199" i="1"/>
  <c r="Q198" i="1"/>
  <c r="H198" i="1"/>
  <c r="Q197" i="1"/>
  <c r="H197" i="1"/>
  <c r="Q196" i="1"/>
  <c r="H196" i="1"/>
  <c r="Q195" i="1"/>
  <c r="H195" i="1"/>
  <c r="Q194" i="1"/>
  <c r="H194" i="1"/>
  <c r="Q193" i="1"/>
  <c r="H193" i="1"/>
  <c r="Q192" i="1"/>
  <c r="H192" i="1"/>
  <c r="Q191" i="1"/>
  <c r="H191" i="1"/>
  <c r="Q254" i="1"/>
  <c r="H254" i="1"/>
  <c r="Q253" i="1"/>
  <c r="H253" i="1"/>
  <c r="Q252" i="1"/>
  <c r="H252" i="1"/>
  <c r="Q251" i="1"/>
  <c r="H251" i="1"/>
  <c r="Q250" i="1"/>
  <c r="H250" i="1"/>
  <c r="Q249" i="1"/>
  <c r="H249" i="1"/>
  <c r="Q248" i="1"/>
  <c r="H248" i="1"/>
  <c r="Q247" i="1"/>
  <c r="H247" i="1"/>
  <c r="Q246" i="1"/>
  <c r="H246" i="1"/>
  <c r="Q245" i="1"/>
  <c r="H245" i="1"/>
  <c r="Q244" i="1"/>
  <c r="H244" i="1"/>
  <c r="Q243" i="1"/>
  <c r="H243" i="1"/>
  <c r="Q242" i="1"/>
  <c r="H242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1" i="1"/>
  <c r="H101" i="1"/>
  <c r="Q100" i="1"/>
  <c r="H100" i="1"/>
  <c r="Q99" i="1"/>
  <c r="H99" i="1"/>
  <c r="Q98" i="1"/>
  <c r="H98" i="1"/>
  <c r="Q97" i="1"/>
  <c r="H97" i="1"/>
  <c r="Q96" i="1"/>
  <c r="H96" i="1"/>
  <c r="Q95" i="1"/>
  <c r="H95" i="1"/>
  <c r="Q94" i="1"/>
  <c r="H94" i="1"/>
  <c r="Q93" i="1"/>
  <c r="H93" i="1"/>
  <c r="Q92" i="1"/>
  <c r="H92" i="1"/>
  <c r="Q91" i="1"/>
  <c r="H91" i="1"/>
  <c r="Q90" i="1"/>
  <c r="H90" i="1"/>
  <c r="Q89" i="1"/>
  <c r="H89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20" i="1"/>
  <c r="H20" i="1"/>
  <c r="Q19" i="1"/>
  <c r="H19" i="1"/>
  <c r="H18" i="1"/>
  <c r="Q17" i="1"/>
  <c r="H17" i="1"/>
  <c r="Q16" i="1"/>
  <c r="H16" i="1"/>
  <c r="Q15" i="1"/>
  <c r="H15" i="1"/>
  <c r="Q14" i="1"/>
  <c r="H14" i="1"/>
  <c r="Q13" i="1"/>
  <c r="H13" i="1"/>
  <c r="Q12" i="1"/>
  <c r="H12" i="1"/>
  <c r="Q11" i="1"/>
  <c r="H11" i="1"/>
  <c r="Q10" i="1"/>
  <c r="H10" i="1"/>
  <c r="Q9" i="1"/>
  <c r="H9" i="1"/>
  <c r="H8" i="1"/>
</calcChain>
</file>

<file path=xl/sharedStrings.xml><?xml version="1.0" encoding="utf-8"?>
<sst xmlns="http://schemas.openxmlformats.org/spreadsheetml/2006/main" count="3312" uniqueCount="129">
  <si>
    <t>Holz</t>
  </si>
  <si>
    <t>Axialzug</t>
  </si>
  <si>
    <t>Schrägzug</t>
  </si>
  <si>
    <t>NH, BSH , LVL, BSP (Seitenfläche)</t>
  </si>
  <si>
    <t>10x180/145</t>
  </si>
  <si>
    <t>BSP Stirnfläche</t>
  </si>
  <si>
    <t>NH, BSH , BSP (Seitenfläche)</t>
  </si>
  <si>
    <t>Schrägzug mit passgenauer Einfräsung</t>
  </si>
  <si>
    <t>0184210181</t>
  </si>
  <si>
    <t>Schrauben in den Stirnflächen mittig in einer Brettlage angeordnet</t>
  </si>
  <si>
    <t>0184212121</t>
  </si>
  <si>
    <t>12x120/100</t>
  </si>
  <si>
    <t>12x100/60</t>
  </si>
  <si>
    <t>10x90/60</t>
  </si>
  <si>
    <t>018421091</t>
  </si>
  <si>
    <t>Schraubenformat</t>
  </si>
  <si>
    <r>
      <rPr>
        <sz val="10"/>
        <color rgb="FF000000"/>
        <rFont val="Symbol"/>
        <family val="1"/>
        <charset val="2"/>
      </rPr>
      <t>j</t>
    </r>
    <r>
      <rPr>
        <sz val="10"/>
        <color rgb="FF000000"/>
        <rFont val="Wuerth Bold"/>
        <family val="2"/>
      </rPr>
      <t xml:space="preserve"> = 1,30</t>
    </r>
  </si>
  <si>
    <t>0184212220 bis 0184212360</t>
  </si>
  <si>
    <t>12x200/120 bis 12x360/120</t>
  </si>
  <si>
    <t xml:space="preserve">Schrägzug </t>
  </si>
  <si>
    <r>
      <rPr>
        <sz val="10"/>
        <color rgb="FF000000"/>
        <rFont val="Wuerth Book"/>
        <family val="2"/>
      </rPr>
      <t>0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Wuerth Book"/>
        <family val="2"/>
      </rPr>
      <t>60</t>
    </r>
  </si>
  <si>
    <t>Hinweise</t>
  </si>
  <si>
    <t>Das Gewinde ist vollständig, ohne Bauteilunterbrechung im Holz zu verankern</t>
  </si>
  <si>
    <t>[mm]</t>
  </si>
  <si>
    <t xml:space="preserve">Gewinde- länge lg </t>
  </si>
  <si>
    <t xml:space="preserve">Durch-messer </t>
  </si>
  <si>
    <t xml:space="preserve">Anmerkungen </t>
  </si>
  <si>
    <t>n.m.</t>
  </si>
  <si>
    <t>Schrauben in den Stirnflächen mittig in einer Brettlage angeordnet;  Querzugsicherung mit ASSY plus VG Vollgewindeschrauben</t>
  </si>
  <si>
    <t>0184212100</t>
  </si>
  <si>
    <t>Versenkte Anwendung</t>
  </si>
  <si>
    <t>Beanspruchung der Schraube auf Schrägzug bei passgenauer Einfräsung des Kupplungskopfes</t>
  </si>
  <si>
    <t>Axialzuganwendung  BSP Stirnseite</t>
  </si>
  <si>
    <t>Axialzuganwendung  NH, BSH , LVL, BSP (Seitenfläche)</t>
  </si>
  <si>
    <t>Schrägzuganwendung NH, BSH , LVL, BSP (Seitenfläche)</t>
  </si>
  <si>
    <t>Schrägzuganwendung BSP Stirnseite</t>
  </si>
  <si>
    <t>Mindestabstände der Holzschrauben in der Seitenfläche von Holzbauteilen aus Brettsperrholz der Holzarten Fichte, Kiefer oder Tanne</t>
  </si>
  <si>
    <t>nicht vorgebohrt</t>
  </si>
  <si>
    <t>vorgebohrt</t>
  </si>
  <si>
    <t>Schraubendurchmesser in mm</t>
  </si>
  <si>
    <t>untereinander in Faserrichtung in mm</t>
  </si>
  <si>
    <t>untereinander rechtwinklig in Faserrichtung in mm</t>
  </si>
  <si>
    <t>Mindestdicke der Holzbauteile in mm</t>
  </si>
  <si>
    <t xml:space="preserve">Vorbohrdurchmesser in mm für  Buche und Eiche </t>
  </si>
  <si>
    <t>Mindestabstände der Holzschrauben in der Stirnfläche von Holzbauteilen aus Brettsperrholz der Holzarten Fichte, Kiefer oder Tanne</t>
  </si>
  <si>
    <t xml:space="preserve">Vorbohrdurchmesser in mm für Lärche und Douglasie </t>
  </si>
  <si>
    <t>Einbindetiefe der Schrauben in die Stirnfläche in mm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</si>
  <si>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Wuerth Book"/>
        <family val="2"/>
      </rPr>
      <t xml:space="preserve">Bei den Laubhölzern Buche und Eiche sowie bei den Nadelhölzern Lärche und Douglasie dürfen die Schrauben nur in vorgebohrte Löcher eingebracht werden. </t>
    </r>
  </si>
  <si>
    <t>Aufrichten 120 mm, senkrechter Hebetransport 100 mm</t>
  </si>
  <si>
    <t>100 mm</t>
  </si>
  <si>
    <t>60 mm</t>
  </si>
  <si>
    <t>Einbindetiefe 90 mm</t>
  </si>
  <si>
    <t>Einbindetiefe 170 mm</t>
  </si>
  <si>
    <t>Aufrichten 144 mm, senkrechter Hebetransport 120 mm</t>
  </si>
  <si>
    <t>120 mm</t>
  </si>
  <si>
    <t>72 mm</t>
  </si>
  <si>
    <t>Einbindetiefe 130 mm</t>
  </si>
  <si>
    <t>Einbindetiefe 150 mm</t>
  </si>
  <si>
    <t>NH, BSH, LVL
[mm]</t>
  </si>
  <si>
    <t>BSP
[mm]</t>
  </si>
  <si>
    <t>Belastung je Anschlagspunkt in kg</t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</si>
  <si>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1,00</t>
    </r>
  </si>
  <si>
    <r>
      <t xml:space="preserve">Mindestbreite Balken in mm, nicht vorgebohrt </t>
    </r>
    <r>
      <rPr>
        <sz val="10"/>
        <color theme="1"/>
        <rFont val="Symbol"/>
        <family val="1"/>
        <charset val="2"/>
      </rPr>
      <t></t>
    </r>
    <r>
      <rPr>
        <vertAlign val="subscript"/>
        <sz val="10"/>
        <color theme="1"/>
        <rFont val="Wuerth Bold"/>
        <family val="2"/>
      </rPr>
      <t>k</t>
    </r>
    <r>
      <rPr>
        <sz val="10"/>
        <color theme="1"/>
        <rFont val="Wuerth Bold"/>
        <family val="2"/>
      </rPr>
      <t xml:space="preserve"> ≤  420 kg/m³</t>
    </r>
  </si>
  <si>
    <r>
      <t>wenn a</t>
    </r>
    <r>
      <rPr>
        <vertAlign val="subscript"/>
        <sz val="10"/>
        <color theme="1"/>
        <rFont val="Wuerth Bold"/>
        <family val="2"/>
      </rPr>
      <t>1</t>
    </r>
    <r>
      <rPr>
        <sz val="10"/>
        <color theme="1"/>
        <rFont val="Wuerth Bold"/>
        <family val="2"/>
      </rPr>
      <t xml:space="preserve"> und a</t>
    </r>
    <r>
      <rPr>
        <vertAlign val="subscript"/>
        <sz val="10"/>
        <color theme="1"/>
        <rFont val="Wuerth Bold"/>
        <family val="2"/>
      </rPr>
      <t>3,t</t>
    </r>
    <r>
      <rPr>
        <sz val="10"/>
        <color theme="1"/>
        <rFont val="Wuerth Bold"/>
        <family val="2"/>
      </rPr>
      <t>/a</t>
    </r>
    <r>
      <rPr>
        <vertAlign val="subscript"/>
        <sz val="10"/>
        <color theme="1"/>
        <rFont val="Wuerth Bold"/>
        <family val="2"/>
      </rPr>
      <t>3,c</t>
    </r>
    <r>
      <rPr>
        <sz val="10"/>
        <color theme="1"/>
        <rFont val="Wuerth Bold"/>
        <family val="2"/>
      </rPr>
      <t xml:space="preserve"> </t>
    </r>
    <r>
      <rPr>
        <sz val="10"/>
        <color theme="1"/>
        <rFont val="Calibri"/>
        <family val="2"/>
      </rPr>
      <t>≥</t>
    </r>
    <r>
      <rPr>
        <sz val="8"/>
        <color theme="1"/>
        <rFont val="Wuerth Bold"/>
        <family val="2"/>
      </rPr>
      <t xml:space="preserve"> </t>
    </r>
    <r>
      <rPr>
        <sz val="10"/>
        <color theme="1"/>
        <rFont val="Wuerth Bold"/>
        <family val="2"/>
      </rPr>
      <t xml:space="preserve">250 mm </t>
    </r>
  </si>
  <si>
    <r>
      <t>wenn a</t>
    </r>
    <r>
      <rPr>
        <vertAlign val="subscript"/>
        <sz val="10"/>
        <color theme="1"/>
        <rFont val="Wuerth Bold"/>
        <family val="2"/>
      </rPr>
      <t>1</t>
    </r>
    <r>
      <rPr>
        <sz val="10"/>
        <color theme="1"/>
        <rFont val="Wuerth Bold"/>
        <family val="2"/>
      </rPr>
      <t xml:space="preserve"> und a</t>
    </r>
    <r>
      <rPr>
        <vertAlign val="subscript"/>
        <sz val="10"/>
        <color theme="1"/>
        <rFont val="Wuerth Bold"/>
        <family val="2"/>
      </rPr>
      <t>3,t</t>
    </r>
    <r>
      <rPr>
        <sz val="10"/>
        <color theme="1"/>
        <rFont val="Wuerth Bold"/>
        <family val="2"/>
      </rPr>
      <t>/a</t>
    </r>
    <r>
      <rPr>
        <vertAlign val="subscript"/>
        <sz val="10"/>
        <color theme="1"/>
        <rFont val="Wuerth Bold"/>
        <family val="2"/>
      </rPr>
      <t>3,c</t>
    </r>
    <r>
      <rPr>
        <sz val="10"/>
        <color theme="1"/>
        <rFont val="Wuerth Bold"/>
        <family val="2"/>
      </rPr>
      <t xml:space="preserve"> </t>
    </r>
    <r>
      <rPr>
        <sz val="10"/>
        <color theme="1"/>
        <rFont val="Calibri"/>
        <family val="2"/>
      </rPr>
      <t>≥</t>
    </r>
    <r>
      <rPr>
        <sz val="10"/>
        <color theme="1"/>
        <rFont val="Wuerth Bold"/>
        <family val="2"/>
      </rPr>
      <t xml:space="preserve"> 300 mm </t>
    </r>
  </si>
  <si>
    <r>
      <t>a</t>
    </r>
    <r>
      <rPr>
        <vertAlign val="subscript"/>
        <sz val="10"/>
        <rFont val="Wuerth Book"/>
        <family val="2"/>
      </rPr>
      <t xml:space="preserve">3,t </t>
    </r>
  </si>
  <si>
    <r>
      <t>a</t>
    </r>
    <r>
      <rPr>
        <vertAlign val="subscript"/>
        <sz val="10"/>
        <rFont val="Wuerth Book"/>
        <family val="2"/>
      </rPr>
      <t>3,c</t>
    </r>
  </si>
  <si>
    <r>
      <t>a</t>
    </r>
    <r>
      <rPr>
        <vertAlign val="subscript"/>
        <sz val="10"/>
        <rFont val="Wuerth Book"/>
        <family val="2"/>
      </rPr>
      <t xml:space="preserve">4,t  </t>
    </r>
  </si>
  <si>
    <r>
      <t>a</t>
    </r>
    <r>
      <rPr>
        <vertAlign val="subscript"/>
        <sz val="10"/>
        <rFont val="Wuerth Book"/>
        <family val="2"/>
      </rPr>
      <t xml:space="preserve">4,c </t>
    </r>
  </si>
  <si>
    <r>
      <t>a</t>
    </r>
    <r>
      <rPr>
        <vertAlign val="subscript"/>
        <sz val="10"/>
        <rFont val="Wuerth Book"/>
        <family val="2"/>
      </rPr>
      <t>1</t>
    </r>
  </si>
  <si>
    <r>
      <t>a</t>
    </r>
    <r>
      <rPr>
        <vertAlign val="subscript"/>
        <sz val="10"/>
        <rFont val="Wuerth Book"/>
        <family val="2"/>
      </rPr>
      <t>2</t>
    </r>
  </si>
  <si>
    <t>Mindestabstände von Schrauben in Holzbauteilen aus Vollholz, Balkenschichtholz, Brettschichtholz oder Furnierschichtholz der Holzarten Fichte, Tanne, Kiefer oder Lärche sowie Vollholz und Brettschichtholz der Holzarten Buche und Eiche (Angaben in mm)</t>
  </si>
  <si>
    <r>
      <rPr>
        <sz val="10"/>
        <rFont val="Symbol"/>
        <family val="1"/>
        <charset val="2"/>
      </rPr>
      <t>r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in kg/m³</t>
    </r>
  </si>
  <si>
    <r>
      <rPr>
        <sz val="10"/>
        <rFont val="Symbol"/>
        <family val="1"/>
        <charset val="2"/>
      </rPr>
      <t>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≤ 420</t>
    </r>
  </si>
  <si>
    <r>
      <t xml:space="preserve">420 &lt; </t>
    </r>
    <r>
      <rPr>
        <sz val="10"/>
        <rFont val="Symbol"/>
        <family val="1"/>
        <charset val="2"/>
      </rPr>
      <t>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≤ 500</t>
    </r>
  </si>
  <si>
    <t>zum beanspruchten Hirnholzende</t>
  </si>
  <si>
    <t>zum unbeanspruchten Hirnholzende</t>
  </si>
  <si>
    <t>zum beanspruchten Rand rechtw. Faserreichtung</t>
  </si>
  <si>
    <t>zum unbeanspruchten Rand rechtw. Faserreichtung</t>
  </si>
  <si>
    <r>
      <t>- wenn a</t>
    </r>
    <r>
      <rPr>
        <vertAlign val="subscript"/>
        <sz val="10"/>
        <rFont val="Wuerth Book"/>
        <family val="2"/>
      </rPr>
      <t>3</t>
    </r>
    <r>
      <rPr>
        <sz val="10"/>
        <rFont val="Wuerth Book"/>
        <family val="2"/>
      </rPr>
      <t xml:space="preserve"> ≥ 250 mm bei </t>
    </r>
    <r>
      <rPr>
        <sz val="10"/>
        <rFont val="Symbol"/>
        <family val="1"/>
        <charset val="2"/>
      </rPr>
      <t></t>
    </r>
    <r>
      <rPr>
        <sz val="10"/>
        <rFont val="Wuerth Book"/>
        <family val="2"/>
      </rPr>
      <t xml:space="preserve"> 10 mm
bzw. a</t>
    </r>
    <r>
      <rPr>
        <vertAlign val="subscript"/>
        <sz val="10"/>
        <rFont val="Wuerth Book"/>
        <family val="2"/>
      </rPr>
      <t>3</t>
    </r>
    <r>
      <rPr>
        <sz val="10"/>
        <rFont val="Wuerth Book"/>
        <family val="2"/>
      </rPr>
      <t xml:space="preserve"> ≥ 300 mm bei </t>
    </r>
    <r>
      <rPr>
        <sz val="10"/>
        <rFont val="Symbol"/>
        <family val="1"/>
        <charset val="2"/>
      </rPr>
      <t></t>
    </r>
    <r>
      <rPr>
        <sz val="10"/>
        <rFont val="Wuerth Book"/>
        <family val="2"/>
      </rPr>
      <t xml:space="preserve"> 12 mm</t>
    </r>
  </si>
  <si>
    <r>
      <t>a</t>
    </r>
    <r>
      <rPr>
        <vertAlign val="subscript"/>
        <sz val="10"/>
        <rFont val="Wuerth Book"/>
        <family val="2"/>
      </rPr>
      <t>1,t</t>
    </r>
  </si>
  <si>
    <r>
      <t>a</t>
    </r>
    <r>
      <rPr>
        <vertAlign val="subscript"/>
        <sz val="10"/>
        <rFont val="Wuerth Book"/>
        <family val="2"/>
      </rPr>
      <t>1,c</t>
    </r>
  </si>
  <si>
    <r>
      <t>a</t>
    </r>
    <r>
      <rPr>
        <vertAlign val="subscript"/>
        <sz val="10"/>
        <rFont val="Wuerth Book"/>
        <family val="2"/>
      </rPr>
      <t>2,t</t>
    </r>
  </si>
  <si>
    <r>
      <t>a</t>
    </r>
    <r>
      <rPr>
        <vertAlign val="subscript"/>
        <sz val="10"/>
        <rFont val="Wuerth Book"/>
        <family val="2"/>
      </rPr>
      <t>2,c</t>
    </r>
  </si>
  <si>
    <t>Mindestdicke des Brettschichtholzes</t>
  </si>
  <si>
    <t>Maximale Fugenbreite</t>
  </si>
  <si>
    <t>zum  Rand in Faserrichtung der Decklage</t>
  </si>
  <si>
    <t>zum beanspruchten Rand rechtw. zur Faserreichtung der Decklage</t>
  </si>
  <si>
    <t>zum unbeanspruchten Rand rechtw. zur Faserreichtung Rand</t>
  </si>
  <si>
    <t>zum unbeanspruchten Rand in Faserrichtung der Decklage</t>
  </si>
  <si>
    <t>untereinander in Faserrichtung der Decklage</t>
  </si>
  <si>
    <t>untereinander rechtwinklig zur Faserrichtung der Decklage</t>
  </si>
  <si>
    <t>12x180/145</t>
  </si>
  <si>
    <t xml:space="preserve"> 0184212181</t>
  </si>
  <si>
    <t xml:space="preserve">Mindestdicke Element </t>
  </si>
  <si>
    <t>Aufrichten 144 mm, senkrechter Hebetransport 72 mm</t>
  </si>
  <si>
    <t>Aufrichten 120 mm, senkrechter Hebetransport 60 mm</t>
  </si>
  <si>
    <r>
      <rPr>
        <sz val="10"/>
        <color theme="1"/>
        <rFont val="Calibri"/>
        <family val="2"/>
      </rPr>
      <t>≥</t>
    </r>
    <r>
      <rPr>
        <sz val="10"/>
        <color theme="1"/>
        <rFont val="Wuerth Book"/>
        <family val="2"/>
      </rPr>
      <t xml:space="preserve"> 80 mm</t>
    </r>
  </si>
  <si>
    <t>Einbindetiefe 80 mm</t>
  </si>
  <si>
    <t>Einbindetiefe 110 mm</t>
  </si>
  <si>
    <t>12x140/80</t>
  </si>
  <si>
    <t>0184212140</t>
  </si>
  <si>
    <t>0 ¸ 60</t>
  </si>
  <si>
    <t>12x120/80</t>
  </si>
  <si>
    <t>0184212120</t>
  </si>
  <si>
    <t xml:space="preserve">                  Einfräsung des Kupplungskopfes</t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</si>
  <si>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1,10</t>
    </r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</si>
  <si>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 1,65</t>
    </r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</si>
  <si>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 2,00</t>
    </r>
  </si>
  <si>
    <r>
      <rPr>
        <sz val="10"/>
        <color rgb="FF000000"/>
        <rFont val="Symbol"/>
        <family val="1"/>
        <charset val="2"/>
      </rPr>
      <t xml:space="preserve">a    </t>
    </r>
    <r>
      <rPr>
        <sz val="10"/>
        <color rgb="FF000000"/>
        <rFont val="Wuerth Bold"/>
        <family val="2"/>
      </rPr>
      <t>[°]</t>
    </r>
  </si>
  <si>
    <r>
      <rPr>
        <sz val="10"/>
        <color rgb="FF000000"/>
        <rFont val="Symbol"/>
        <family val="1"/>
        <charset val="2"/>
      </rPr>
      <t>b</t>
    </r>
    <r>
      <rPr>
        <sz val="10"/>
        <color rgb="FF000000"/>
        <rFont val="Wuerth Bold"/>
        <family val="2"/>
      </rPr>
      <t xml:space="preserve">            [°]</t>
    </r>
  </si>
  <si>
    <r>
      <t>F</t>
    </r>
    <r>
      <rPr>
        <vertAlign val="subscript"/>
        <sz val="10"/>
        <color rgb="FF000000"/>
        <rFont val="Wuerth Bold"/>
        <family val="2"/>
      </rPr>
      <t xml:space="preserve">ax,Rk       </t>
    </r>
    <r>
      <rPr>
        <sz val="10"/>
        <color rgb="FF000000"/>
        <rFont val="Wuerth Bold"/>
        <family val="2"/>
      </rPr>
      <t>[kN]</t>
    </r>
  </si>
  <si>
    <r>
      <t>N</t>
    </r>
    <r>
      <rPr>
        <vertAlign val="subscript"/>
        <sz val="10"/>
        <color rgb="FF000000"/>
        <rFont val="Wuerth Bold"/>
        <family val="2"/>
      </rPr>
      <t xml:space="preserve">z                       </t>
    </r>
    <r>
      <rPr>
        <sz val="10"/>
        <color rgb="FF000000"/>
        <rFont val="Wuerth Bold"/>
        <family val="2"/>
      </rPr>
      <t>[kN]</t>
    </r>
  </si>
  <si>
    <r>
      <rPr>
        <sz val="10"/>
        <color theme="1"/>
        <rFont val="Calibri"/>
        <family val="2"/>
      </rPr>
      <t>≥</t>
    </r>
    <r>
      <rPr>
        <sz val="10"/>
        <color theme="1"/>
        <rFont val="Wuerth Book"/>
        <family val="2"/>
      </rPr>
      <t xml:space="preserve"> 170 mm</t>
    </r>
  </si>
  <si>
    <t>12x160/145</t>
  </si>
  <si>
    <t>0184212161</t>
  </si>
  <si>
    <t>Schraubenlänge</t>
  </si>
  <si>
    <t>Einbindetiefe = Schraubenlänge abzüglich 10 mm</t>
  </si>
  <si>
    <t>Einbindetiefe</t>
  </si>
  <si>
    <t>Die Einbindetiefe ist die Länge des ins Holz eingedrehten Schraubenabschnitts zwischen Schraubenspitze und Holzoberfläche.</t>
  </si>
  <si>
    <t>Belastung / Anwendung</t>
  </si>
  <si>
    <t>Würth-Artikelnummer</t>
  </si>
  <si>
    <r>
      <rPr>
        <sz val="10"/>
        <color theme="1"/>
        <rFont val="Symbol"/>
        <family val="1"/>
        <charset val="2"/>
      </rPr>
      <t>Æ</t>
    </r>
    <r>
      <rPr>
        <sz val="8"/>
        <color theme="1"/>
        <rFont val="Wuerth Bold"/>
        <family val="2"/>
      </rPr>
      <t xml:space="preserve"> </t>
    </r>
    <r>
      <rPr>
        <sz val="10"/>
        <color theme="1"/>
        <rFont val="Wuerth Bold"/>
        <family val="2"/>
      </rPr>
      <t>x l /lg in mm</t>
    </r>
  </si>
  <si>
    <r>
      <t xml:space="preserve">Char. Rohdichte </t>
    </r>
    <r>
      <rPr>
        <sz val="10"/>
        <color theme="1"/>
        <rFont val="Symbol"/>
        <family val="1"/>
        <charset val="2"/>
      </rPr>
      <t/>
    </r>
  </si>
  <si>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Wuerth Bold"/>
        <family val="2"/>
      </rPr>
      <t>k</t>
    </r>
  </si>
  <si>
    <t>Lasttabelle ASSY 3.0 Kombi / Transportankerschraube auf Basis der Gutachten und Lasttabellen von Prof. Dr. Hartmut Werner; 10-2014 und 12-2014 basierend auf der ETA 11/0190 ASSY  Schrauben.Vor der Ausführung sind sämtliche Berechnungen vom verantwortlichen Planer zu überprüfen und freizugeben. Alle Daten vorbehaltlich Satz- und Druckfehler.</t>
  </si>
  <si>
    <r>
      <t xml:space="preserve"> Einbindetiefe Stirnfläche BSP </t>
    </r>
    <r>
      <rPr>
        <sz val="10"/>
        <color rgb="FF000000"/>
        <rFont val="Symbol"/>
        <family val="1"/>
        <charset val="2"/>
      </rPr>
      <t>³</t>
    </r>
    <r>
      <rPr>
        <sz val="10"/>
        <color rgb="FF000000"/>
        <rFont val="Wuerth Book"/>
        <family val="2"/>
      </rPr>
      <t xml:space="preserve"> 100 mm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</si>
  <si>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Wuerth Book"/>
        <family val="2"/>
      </rPr>
      <t xml:space="preserve">Es sind die Vorgaben aus dem Gutachten „Verwendung von Würth </t>
    </r>
    <r>
      <rPr>
        <i/>
        <sz val="8"/>
        <color theme="1"/>
        <rFont val="Wuerth Book"/>
        <family val="2"/>
      </rPr>
      <t>ASSY</t>
    </r>
    <r>
      <rPr>
        <sz val="8"/>
        <color theme="1"/>
        <rFont val="Wuerth Book"/>
        <family val="2"/>
      </rPr>
      <t xml:space="preserve">® 3.0 Kombi 10 mm Holzschrauben nach ETA-11/0190 als Transportanker“ und(/ oder „Verwendung von Würth </t>
    </r>
    <r>
      <rPr>
        <i/>
        <sz val="8"/>
        <color theme="1"/>
        <rFont val="Wuerth Book"/>
        <family val="2"/>
      </rPr>
      <t>ASSY</t>
    </r>
    <r>
      <rPr>
        <sz val="8"/>
        <color theme="1"/>
        <rFont val="Wuerth Book"/>
        <family val="2"/>
      </rPr>
      <t>® 3.0 Kombi 12 bzw. 10mm mm Holzschrauben nach ETA-11/0190 (27.6.2013) als Transportanker“ von Prof. Dr.-Ing. Hartmut Werner anzuwenden.</t>
    </r>
  </si>
  <si>
    <t>Art. Nr. 018400013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</si>
</sst>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Wuerth Book"/>
      <family val="2"/>
    </font>
    <font>
      <sz val="10"/>
      <color rgb="FF000000"/>
      <name val="Wuerth Book"/>
      <family val="2"/>
    </font>
    <font>
      <sz val="10"/>
      <color theme="1"/>
      <name val="Wuerth Bold"/>
      <family val="2"/>
    </font>
    <font>
      <sz val="11"/>
      <color theme="1"/>
      <name val="Wuerth Bold"/>
      <family val="2"/>
    </font>
    <font>
      <sz val="10"/>
      <color rgb="FF000000"/>
      <name val="Wuerth Bold"/>
      <family val="2"/>
    </font>
    <font>
      <vertAlign val="subscript"/>
      <sz val="10"/>
      <color rgb="FF000000"/>
      <name val="Wuerth Bold"/>
      <family val="2"/>
    </font>
    <font>
      <sz val="10"/>
      <color theme="1"/>
      <name val="Symbol"/>
      <family val="1"/>
      <charset val="2"/>
    </font>
    <font>
      <sz val="10"/>
      <color rgb="FFFF0000"/>
      <name val="Wuerth Book"/>
      <family val="2"/>
    </font>
    <font>
      <sz val="10"/>
      <name val="Wuerth Book"/>
      <family val="2"/>
    </font>
    <font>
      <sz val="10"/>
      <color theme="1"/>
      <name val="Calibri"/>
      <family val="2"/>
    </font>
    <font>
      <sz val="10"/>
      <name val="Wuerth Book"/>
      <family val="2"/>
    </font>
    <font>
      <sz val="10"/>
      <name val="Wuerth Bold"/>
      <family val="2"/>
    </font>
    <font>
      <sz val="10"/>
      <name val="Symbol"/>
      <family val="1"/>
      <charset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Wuerth Book"/>
      <family val="2"/>
    </font>
    <font>
      <i/>
      <sz val="8"/>
      <color theme="1"/>
      <name val="Wuerth Book"/>
      <family val="2"/>
    </font>
    <font>
      <vertAlign val="subscript"/>
      <sz val="10"/>
      <color theme="1"/>
      <name val="Wuerth Bold"/>
      <family val="2"/>
    </font>
    <font>
      <sz val="8"/>
      <color theme="1"/>
      <name val="Wuerth Bold"/>
      <family val="2"/>
    </font>
    <font>
      <vertAlign val="subscript"/>
      <sz val="10"/>
      <name val="Wuerth Boo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4" fillId="0" borderId="0"/>
    <xf numFmtId="0" fontId="12" fillId="0" borderId="0"/>
  </cellStyleXfs>
  <cellXfs count="2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6" fillId="5" borderId="0" xfId="0" applyFont="1" applyFill="1" applyAlignment="1">
      <alignment wrapText="1"/>
    </xf>
    <xf numFmtId="0" fontId="0" fillId="3" borderId="0" xfId="0" applyFill="1"/>
    <xf numFmtId="0" fontId="12" fillId="0" borderId="0" xfId="1" applyFont="1"/>
    <xf numFmtId="0" fontId="14" fillId="0" borderId="0" xfId="1"/>
    <xf numFmtId="0" fontId="14" fillId="0" borderId="0" xfId="1" applyAlignment="1">
      <alignment horizontal="left"/>
    </xf>
    <xf numFmtId="0" fontId="14" fillId="0" borderId="0" xfId="1" applyBorder="1"/>
    <xf numFmtId="0" fontId="12" fillId="0" borderId="1" xfId="1" applyFont="1" applyBorder="1" applyAlignment="1">
      <alignment horizontal="left"/>
    </xf>
    <xf numFmtId="0" fontId="12" fillId="0" borderId="1" xfId="1" applyFont="1" applyBorder="1" applyAlignment="1">
      <alignment vertical="center"/>
    </xf>
    <xf numFmtId="0" fontId="12" fillId="0" borderId="1" xfId="1" applyFont="1" applyBorder="1"/>
    <xf numFmtId="0" fontId="14" fillId="0" borderId="1" xfId="1" applyBorder="1" applyAlignment="1">
      <alignment horizontal="left"/>
    </xf>
    <xf numFmtId="0" fontId="12" fillId="0" borderId="10" xfId="1" applyFont="1" applyBorder="1"/>
    <xf numFmtId="0" fontId="14" fillId="0" borderId="10" xfId="1" applyBorder="1" applyAlignment="1">
      <alignment horizontal="left"/>
    </xf>
    <xf numFmtId="0" fontId="14" fillId="0" borderId="0" xfId="1" applyBorder="1" applyAlignment="1">
      <alignment horizontal="left"/>
    </xf>
    <xf numFmtId="0" fontId="15" fillId="0" borderId="0" xfId="1" applyFont="1" applyBorder="1" applyAlignment="1"/>
    <xf numFmtId="0" fontId="12" fillId="0" borderId="1" xfId="1" applyFont="1" applyBorder="1" applyAlignment="1">
      <alignment horizontal="left" vertical="center"/>
    </xf>
    <xf numFmtId="0" fontId="12" fillId="0" borderId="6" xfId="1" applyFont="1" applyBorder="1" applyAlignment="1">
      <alignment horizontal="left" wrapText="1"/>
    </xf>
    <xf numFmtId="0" fontId="12" fillId="0" borderId="15" xfId="1" applyFont="1" applyBorder="1" applyAlignment="1">
      <alignment horizontal="left"/>
    </xf>
    <xf numFmtId="0" fontId="12" fillId="0" borderId="14" xfId="1" applyFont="1" applyBorder="1" applyAlignment="1">
      <alignment vertical="center"/>
    </xf>
    <xf numFmtId="0" fontId="14" fillId="0" borderId="15" xfId="1" applyBorder="1" applyAlignment="1">
      <alignment horizontal="left"/>
    </xf>
    <xf numFmtId="0" fontId="12" fillId="0" borderId="14" xfId="1" applyFont="1" applyBorder="1"/>
    <xf numFmtId="0" fontId="12" fillId="0" borderId="16" xfId="1" applyFont="1" applyBorder="1"/>
    <xf numFmtId="0" fontId="14" fillId="0" borderId="17" xfId="1" applyBorder="1" applyAlignment="1">
      <alignment horizontal="left"/>
    </xf>
    <xf numFmtId="0" fontId="12" fillId="0" borderId="15" xfId="1" applyFont="1" applyBorder="1" applyAlignment="1">
      <alignment horizontal="left" vertical="center"/>
    </xf>
    <xf numFmtId="0" fontId="12" fillId="0" borderId="23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21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Border="1" applyAlignment="1">
      <alignment horizontal="left"/>
    </xf>
    <xf numFmtId="0" fontId="15" fillId="0" borderId="0" xfId="1" applyFont="1"/>
    <xf numFmtId="0" fontId="12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left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11" fillId="11" borderId="1" xfId="0" applyFont="1" applyFill="1" applyBorder="1"/>
    <xf numFmtId="0" fontId="12" fillId="11" borderId="1" xfId="0" applyFont="1" applyFill="1" applyBorder="1"/>
    <xf numFmtId="0" fontId="2" fillId="11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12" fillId="0" borderId="16" xfId="1" quotePrefix="1" applyFont="1" applyBorder="1" applyAlignment="1">
      <alignment vertical="center" wrapText="1"/>
    </xf>
    <xf numFmtId="0" fontId="4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/>
    </xf>
    <xf numFmtId="0" fontId="4" fillId="11" borderId="6" xfId="0" applyFont="1" applyFill="1" applyBorder="1"/>
    <xf numFmtId="0" fontId="5" fillId="0" borderId="10" xfId="0" applyFont="1" applyBorder="1" applyAlignment="1">
      <alignment horizontal="center" vertical="center"/>
    </xf>
    <xf numFmtId="0" fontId="4" fillId="11" borderId="1" xfId="0" applyFont="1" applyFill="1" applyBorder="1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15" fillId="6" borderId="1" xfId="0" applyFont="1" applyFill="1" applyBorder="1"/>
    <xf numFmtId="0" fontId="7" fillId="3" borderId="0" xfId="0" applyFont="1" applyFill="1"/>
    <xf numFmtId="0" fontId="15" fillId="9" borderId="1" xfId="0" applyFont="1" applyFill="1" applyBorder="1"/>
    <xf numFmtId="0" fontId="15" fillId="8" borderId="1" xfId="0" applyFont="1" applyFill="1" applyBorder="1"/>
    <xf numFmtId="0" fontId="15" fillId="7" borderId="1" xfId="0" applyFont="1" applyFill="1" applyBorder="1"/>
    <xf numFmtId="0" fontId="7" fillId="0" borderId="1" xfId="0" applyFont="1" applyBorder="1"/>
    <xf numFmtId="0" fontId="14" fillId="0" borderId="1" xfId="1" applyBorder="1"/>
    <xf numFmtId="0" fontId="4" fillId="11" borderId="1" xfId="0" applyFont="1" applyFill="1" applyBorder="1"/>
    <xf numFmtId="0" fontId="4" fillId="3" borderId="1" xfId="0" applyFont="1" applyFill="1" applyBorder="1"/>
    <xf numFmtId="0" fontId="11" fillId="3" borderId="1" xfId="0" applyFont="1" applyFill="1" applyBorder="1"/>
    <xf numFmtId="0" fontId="4" fillId="11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49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3" borderId="1" xfId="0" applyFont="1" applyFill="1" applyBorder="1"/>
    <xf numFmtId="0" fontId="4" fillId="11" borderId="5" xfId="0" applyFont="1" applyFill="1" applyBorder="1" applyAlignment="1">
      <alignment horizontal="center"/>
    </xf>
    <xf numFmtId="0" fontId="4" fillId="11" borderId="6" xfId="0" applyFont="1" applyFill="1" applyBorder="1"/>
    <xf numFmtId="0" fontId="0" fillId="0" borderId="1" xfId="0" applyBorder="1"/>
    <xf numFmtId="0" fontId="5" fillId="0" borderId="6" xfId="0" applyFont="1" applyBorder="1"/>
    <xf numFmtId="0" fontId="12" fillId="0" borderId="5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" xfId="0" applyFont="1" applyFill="1" applyBorder="1"/>
    <xf numFmtId="0" fontId="4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12" fillId="3" borderId="1" xfId="0" applyFont="1" applyFill="1" applyBorder="1"/>
    <xf numFmtId="0" fontId="6" fillId="5" borderId="5" xfId="0" applyFont="1" applyFill="1" applyBorder="1" applyAlignment="1">
      <alignment horizontal="center" wrapText="1"/>
    </xf>
    <xf numFmtId="0" fontId="4" fillId="11" borderId="1" xfId="0" applyFont="1" applyFill="1" applyBorder="1"/>
    <xf numFmtId="0" fontId="4" fillId="0" borderId="1" xfId="0" applyFont="1" applyBorder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5" fillId="4" borderId="1" xfId="0" applyFont="1" applyFill="1" applyBorder="1"/>
    <xf numFmtId="0" fontId="4" fillId="0" borderId="1" xfId="0" applyFont="1" applyFill="1" applyBorder="1" applyAlignment="1">
      <alignment horizontal="left"/>
    </xf>
    <xf numFmtId="0" fontId="0" fillId="3" borderId="0" xfId="0" applyFill="1"/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12" fillId="11" borderId="1" xfId="0" applyFont="1" applyFill="1" applyBorder="1"/>
    <xf numFmtId="0" fontId="4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11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6" xfId="0" applyFont="1" applyBorder="1"/>
    <xf numFmtId="0" fontId="4" fillId="0" borderId="26" xfId="0" applyFont="1" applyBorder="1"/>
    <xf numFmtId="0" fontId="0" fillId="5" borderId="26" xfId="0" applyFill="1" applyBorder="1" applyAlignment="1">
      <alignment wrapText="1"/>
    </xf>
    <xf numFmtId="49" fontId="4" fillId="3" borderId="1" xfId="0" applyNumberFormat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vertical="top"/>
    </xf>
    <xf numFmtId="0" fontId="6" fillId="5" borderId="26" xfId="0" applyFont="1" applyFill="1" applyBorder="1" applyAlignment="1">
      <alignment wrapText="1"/>
    </xf>
    <xf numFmtId="49" fontId="6" fillId="5" borderId="26" xfId="0" applyNumberFormat="1" applyFont="1" applyFill="1" applyBorder="1" applyAlignment="1">
      <alignment wrapText="1"/>
    </xf>
    <xf numFmtId="0" fontId="6" fillId="5" borderId="26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wrapText="1"/>
    </xf>
    <xf numFmtId="49" fontId="6" fillId="5" borderId="10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 vertical="center"/>
    </xf>
    <xf numFmtId="2" fontId="5" fillId="11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7" fillId="0" borderId="0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6" fillId="4" borderId="7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5" borderId="25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5" fillId="9" borderId="11" xfId="1" applyFont="1" applyFill="1" applyBorder="1" applyAlignment="1">
      <alignment vertical="top" wrapText="1"/>
    </xf>
    <xf numFmtId="0" fontId="0" fillId="9" borderId="12" xfId="0" applyFill="1" applyBorder="1" applyAlignment="1">
      <alignment vertical="top"/>
    </xf>
    <xf numFmtId="0" fontId="0" fillId="9" borderId="13" xfId="0" applyFill="1" applyBorder="1" applyAlignment="1">
      <alignment vertical="top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8" xfId="1" applyFont="1" applyFill="1" applyBorder="1" applyAlignment="1">
      <alignment vertical="center"/>
    </xf>
    <xf numFmtId="0" fontId="14" fillId="0" borderId="6" xfId="1" applyBorder="1" applyAlignment="1"/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15" fillId="10" borderId="2" xfId="1" applyFont="1" applyFill="1" applyBorder="1" applyAlignment="1">
      <alignment wrapText="1"/>
    </xf>
    <xf numFmtId="0" fontId="15" fillId="10" borderId="3" xfId="1" applyFont="1" applyFill="1" applyBorder="1" applyAlignment="1"/>
    <xf numFmtId="0" fontId="15" fillId="10" borderId="4" xfId="1" applyFont="1" applyFill="1" applyBorder="1" applyAlignment="1"/>
    <xf numFmtId="0" fontId="12" fillId="0" borderId="15" xfId="1" applyFont="1" applyBorder="1" applyAlignment="1">
      <alignment horizontal="left"/>
    </xf>
    <xf numFmtId="0" fontId="12" fillId="0" borderId="14" xfId="1" applyFont="1" applyBorder="1" applyAlignment="1">
      <alignment wrapText="1"/>
    </xf>
    <xf numFmtId="0" fontId="14" fillId="0" borderId="1" xfId="1" applyBorder="1" applyAlignment="1"/>
    <xf numFmtId="0" fontId="12" fillId="0" borderId="1" xfId="1" applyFont="1" applyBorder="1" applyAlignment="1"/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left"/>
    </xf>
    <xf numFmtId="0" fontId="12" fillId="0" borderId="14" xfId="1" applyFont="1" applyBorder="1" applyAlignment="1">
      <alignment horizontal="left" wrapText="1"/>
    </xf>
    <xf numFmtId="0" fontId="15" fillId="7" borderId="11" xfId="1" applyFont="1" applyFill="1" applyBorder="1" applyAlignment="1">
      <alignment vertical="top" wrapText="1"/>
    </xf>
    <xf numFmtId="0" fontId="0" fillId="7" borderId="12" xfId="0" applyFill="1" applyBorder="1" applyAlignment="1">
      <alignment vertical="top"/>
    </xf>
    <xf numFmtId="0" fontId="0" fillId="7" borderId="13" xfId="0" applyFill="1" applyBorder="1" applyAlignment="1">
      <alignment vertical="top"/>
    </xf>
    <xf numFmtId="0" fontId="17" fillId="0" borderId="0" xfId="0" applyFont="1" applyAlignment="1">
      <alignment horizontal="left" vertical="top" wrapText="1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1254760</xdr:colOff>
      <xdr:row>19</xdr:row>
      <xdr:rowOff>77470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82880"/>
          <a:ext cx="7099300" cy="368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57150" algn="ctr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20</xdr:row>
      <xdr:rowOff>79021</xdr:rowOff>
    </xdr:from>
    <xdr:to>
      <xdr:col>9</xdr:col>
      <xdr:colOff>213360</xdr:colOff>
      <xdr:row>29</xdr:row>
      <xdr:rowOff>15463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" y="4536721"/>
          <a:ext cx="7025639" cy="1993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1249680</xdr:colOff>
      <xdr:row>2</xdr:row>
      <xdr:rowOff>259080</xdr:rowOff>
    </xdr:from>
    <xdr:to>
      <xdr:col>1</xdr:col>
      <xdr:colOff>4331134</xdr:colOff>
      <xdr:row>2</xdr:row>
      <xdr:rowOff>1729740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520" y="640080"/>
          <a:ext cx="3081454" cy="1470660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289561</xdr:colOff>
      <xdr:row>2</xdr:row>
      <xdr:rowOff>220980</xdr:rowOff>
    </xdr:from>
    <xdr:to>
      <xdr:col>3</xdr:col>
      <xdr:colOff>2446021</xdr:colOff>
      <xdr:row>2</xdr:row>
      <xdr:rowOff>1483298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1" y="419100"/>
          <a:ext cx="2156460" cy="1262318"/>
        </a:xfrm>
        <a:prstGeom prst="rect">
          <a:avLst/>
        </a:prstGeom>
      </xdr:spPr>
    </xdr:pic>
    <xdr:clientData/>
  </xdr:twoCellAnchor>
  <xdr:twoCellAnchor editAs="oneCell">
    <xdr:from>
      <xdr:col>1</xdr:col>
      <xdr:colOff>854500</xdr:colOff>
      <xdr:row>5</xdr:row>
      <xdr:rowOff>38100</xdr:rowOff>
    </xdr:from>
    <xdr:to>
      <xdr:col>1</xdr:col>
      <xdr:colOff>3959637</xdr:colOff>
      <xdr:row>5</xdr:row>
      <xdr:rowOff>2697480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840" y="3185160"/>
          <a:ext cx="3105137" cy="2659380"/>
        </a:xfrm>
        <a:prstGeom prst="rect">
          <a:avLst/>
        </a:prstGeom>
      </xdr:spPr>
    </xdr:pic>
    <xdr:clientData/>
  </xdr:twoCellAnchor>
  <xdr:twoCellAnchor editAs="oneCell">
    <xdr:from>
      <xdr:col>3</xdr:col>
      <xdr:colOff>1226820</xdr:colOff>
      <xdr:row>8</xdr:row>
      <xdr:rowOff>39856</xdr:rowOff>
    </xdr:from>
    <xdr:to>
      <xdr:col>3</xdr:col>
      <xdr:colOff>4914900</xdr:colOff>
      <xdr:row>8</xdr:row>
      <xdr:rowOff>1231999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6273016"/>
          <a:ext cx="3688080" cy="1192143"/>
        </a:xfrm>
        <a:prstGeom prst="rect">
          <a:avLst/>
        </a:prstGeom>
      </xdr:spPr>
    </xdr:pic>
    <xdr:clientData/>
  </xdr:twoCellAnchor>
  <xdr:twoCellAnchor editAs="oneCell">
    <xdr:from>
      <xdr:col>3</xdr:col>
      <xdr:colOff>1592580</xdr:colOff>
      <xdr:row>5</xdr:row>
      <xdr:rowOff>12755</xdr:rowOff>
    </xdr:from>
    <xdr:to>
      <xdr:col>3</xdr:col>
      <xdr:colOff>4377967</xdr:colOff>
      <xdr:row>5</xdr:row>
      <xdr:rowOff>2735580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020" y="3159815"/>
          <a:ext cx="2785387" cy="2722825"/>
        </a:xfrm>
        <a:prstGeom prst="rect">
          <a:avLst/>
        </a:prstGeom>
      </xdr:spPr>
    </xdr:pic>
    <xdr:clientData/>
  </xdr:twoCellAnchor>
  <xdr:twoCellAnchor editAs="oneCell">
    <xdr:from>
      <xdr:col>3</xdr:col>
      <xdr:colOff>3128952</xdr:colOff>
      <xdr:row>2</xdr:row>
      <xdr:rowOff>62790</xdr:rowOff>
    </xdr:from>
    <xdr:to>
      <xdr:col>3</xdr:col>
      <xdr:colOff>5608320</xdr:colOff>
      <xdr:row>2</xdr:row>
      <xdr:rowOff>2430780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892" y="443790"/>
          <a:ext cx="2479368" cy="2367990"/>
        </a:xfrm>
        <a:prstGeom prst="rect">
          <a:avLst/>
        </a:prstGeom>
      </xdr:spPr>
    </xdr:pic>
    <xdr:clientData/>
  </xdr:twoCellAnchor>
  <xdr:twoCellAnchor editAs="oneCell">
    <xdr:from>
      <xdr:col>1</xdr:col>
      <xdr:colOff>693420</xdr:colOff>
      <xdr:row>8</xdr:row>
      <xdr:rowOff>233277</xdr:rowOff>
    </xdr:from>
    <xdr:to>
      <xdr:col>1</xdr:col>
      <xdr:colOff>3985260</xdr:colOff>
      <xdr:row>8</xdr:row>
      <xdr:rowOff>1272109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" y="6535017"/>
          <a:ext cx="3291840" cy="1038832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2</xdr:row>
      <xdr:rowOff>1615440</xdr:rowOff>
    </xdr:from>
    <xdr:to>
      <xdr:col>3</xdr:col>
      <xdr:colOff>2743200</xdr:colOff>
      <xdr:row>2</xdr:row>
      <xdr:rowOff>2346960</xdr:rowOff>
    </xdr:to>
    <xdr:sp macro="" textlink="">
      <xdr:nvSpPr>
        <xdr:cNvPr id="5" name="Textfeld 4"/>
        <xdr:cNvSpPr txBox="1"/>
      </xdr:nvSpPr>
      <xdr:spPr>
        <a:xfrm>
          <a:off x="6355080" y="1996440"/>
          <a:ext cx="2385060" cy="7315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Empfehlung zur Erstellung der Einfräsung:</a:t>
          </a:r>
          <a:r>
            <a:rPr lang="de-DE" baseline="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Forstnerbohrer plus Art.-Nr.: 065000170</a:t>
          </a:r>
          <a:r>
            <a:rPr lang="de-DE" sz="110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</a:p>
      </xdr:txBody>
    </xdr:sp>
    <xdr:clientData/>
  </xdr:twoCellAnchor>
  <xdr:twoCellAnchor>
    <xdr:from>
      <xdr:col>1</xdr:col>
      <xdr:colOff>1874520</xdr:colOff>
      <xdr:row>2</xdr:row>
      <xdr:rowOff>1783080</xdr:rowOff>
    </xdr:from>
    <xdr:to>
      <xdr:col>1</xdr:col>
      <xdr:colOff>3489960</xdr:colOff>
      <xdr:row>2</xdr:row>
      <xdr:rowOff>2293620</xdr:rowOff>
    </xdr:to>
    <xdr:sp macro="" textlink="">
      <xdr:nvSpPr>
        <xdr:cNvPr id="16" name="Textfeld 15"/>
        <xdr:cNvSpPr txBox="1"/>
      </xdr:nvSpPr>
      <xdr:spPr>
        <a:xfrm>
          <a:off x="2118360" y="2164080"/>
          <a:ext cx="1615440" cy="51054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Transportanker </a:t>
          </a:r>
        </a:p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Art.-Nr.: 018400013</a:t>
          </a:r>
          <a:r>
            <a:rPr lang="de-DE" sz="110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99060</xdr:rowOff>
    </xdr:from>
    <xdr:to>
      <xdr:col>11</xdr:col>
      <xdr:colOff>280670</xdr:colOff>
      <xdr:row>17</xdr:row>
      <xdr:rowOff>62547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289560"/>
          <a:ext cx="8121650" cy="2897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57150" algn="ctr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342900</xdr:colOff>
      <xdr:row>19</xdr:row>
      <xdr:rowOff>60960</xdr:rowOff>
    </xdr:from>
    <xdr:to>
      <xdr:col>11</xdr:col>
      <xdr:colOff>306387</xdr:colOff>
      <xdr:row>28</xdr:row>
      <xdr:rowOff>110490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3550920"/>
          <a:ext cx="7697787" cy="1695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57150" algn="ctr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1</xdr:row>
      <xdr:rowOff>45720</xdr:rowOff>
    </xdr:from>
    <xdr:to>
      <xdr:col>10</xdr:col>
      <xdr:colOff>365760</xdr:colOff>
      <xdr:row>10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28600"/>
          <a:ext cx="7886700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57150" algn="ctr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355"/>
  <sheetViews>
    <sheetView showGridLines="0" tabSelected="1" zoomScale="90" zoomScaleNormal="9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R439" sqref="R439"/>
    </sheetView>
  </sheetViews>
  <sheetFormatPr baseColWidth="10" defaultRowHeight="14.4" x14ac:dyDescent="0.3"/>
  <cols>
    <col min="1" max="1" width="25.109375" style="3" bestFit="1" customWidth="1"/>
    <col min="2" max="2" width="24.88671875" style="4" bestFit="1" customWidth="1"/>
    <col min="3" max="3" width="7.6640625" style="17" customWidth="1"/>
    <col min="4" max="4" width="9.6640625" style="17" customWidth="1"/>
    <col min="5" max="5" width="25.33203125" style="3" bestFit="1" customWidth="1"/>
    <col min="6" max="6" width="29.33203125" style="3" customWidth="1"/>
    <col min="7" max="7" width="3.44140625" customWidth="1"/>
    <col min="8" max="8" width="6.88671875" customWidth="1"/>
    <col min="9" max="9" width="6.6640625" style="16" customWidth="1"/>
    <col min="10" max="10" width="7.33203125" style="16" customWidth="1"/>
    <col min="11" max="15" width="5.6640625" style="16" customWidth="1"/>
    <col min="16" max="16" width="9.5546875" style="3" customWidth="1"/>
    <col min="17" max="17" width="12.33203125" style="3" customWidth="1"/>
    <col min="18" max="18" width="39.6640625" style="3" customWidth="1"/>
    <col min="19" max="19" width="6.88671875" style="3" bestFit="1" customWidth="1"/>
    <col min="20" max="21" width="15.6640625" style="3" customWidth="1"/>
    <col min="22" max="22" width="29.6640625" style="2" customWidth="1"/>
    <col min="23" max="23" width="56" style="17" customWidth="1"/>
    <col min="24" max="24" width="95.109375" style="17" customWidth="1"/>
  </cols>
  <sheetData>
    <row r="1" spans="1:24" ht="46.2" customHeight="1" x14ac:dyDescent="0.35">
      <c r="A1" s="225" t="s">
        <v>125</v>
      </c>
      <c r="B1" s="226"/>
      <c r="C1" s="226"/>
      <c r="D1" s="226"/>
      <c r="E1" s="226"/>
      <c r="F1" s="226"/>
      <c r="G1" s="226"/>
      <c r="H1" s="226"/>
      <c r="I1" s="226"/>
      <c r="J1" s="227"/>
      <c r="K1" s="220" t="s">
        <v>60</v>
      </c>
      <c r="L1" s="221"/>
      <c r="M1" s="221"/>
      <c r="N1" s="221"/>
      <c r="O1" s="222"/>
    </row>
    <row r="2" spans="1:24" s="10" customFormat="1" ht="31.95" customHeight="1" x14ac:dyDescent="0.3">
      <c r="A2" s="180" t="s">
        <v>15</v>
      </c>
      <c r="B2" s="181" t="s">
        <v>121</v>
      </c>
      <c r="C2" s="182" t="s">
        <v>25</v>
      </c>
      <c r="D2" s="182" t="s">
        <v>24</v>
      </c>
      <c r="E2" s="180" t="s">
        <v>0</v>
      </c>
      <c r="F2" s="180" t="s">
        <v>120</v>
      </c>
      <c r="G2" s="20" t="s">
        <v>109</v>
      </c>
      <c r="H2" s="20" t="s">
        <v>110</v>
      </c>
      <c r="I2" s="20" t="s">
        <v>111</v>
      </c>
      <c r="J2" s="20" t="s">
        <v>112</v>
      </c>
      <c r="K2" s="20" t="s">
        <v>61</v>
      </c>
      <c r="L2" s="20" t="s">
        <v>106</v>
      </c>
      <c r="M2" s="20" t="s">
        <v>16</v>
      </c>
      <c r="N2" s="20" t="s">
        <v>107</v>
      </c>
      <c r="O2" s="20" t="s">
        <v>108</v>
      </c>
      <c r="P2" s="180" t="s">
        <v>123</v>
      </c>
      <c r="Q2" s="228" t="s">
        <v>94</v>
      </c>
      <c r="R2" s="229"/>
      <c r="S2" s="230" t="s">
        <v>62</v>
      </c>
      <c r="T2" s="231"/>
      <c r="U2" s="232"/>
      <c r="V2" s="180" t="s">
        <v>26</v>
      </c>
      <c r="W2" s="223" t="s">
        <v>21</v>
      </c>
      <c r="X2" s="224"/>
    </row>
    <row r="3" spans="1:24" s="10" customFormat="1" ht="29.25" customHeight="1" x14ac:dyDescent="0.35">
      <c r="A3" s="177" t="s">
        <v>122</v>
      </c>
      <c r="B3" s="178"/>
      <c r="C3" s="179" t="s">
        <v>23</v>
      </c>
      <c r="D3" s="179" t="s">
        <v>23</v>
      </c>
      <c r="E3" s="177"/>
      <c r="F3" s="177"/>
      <c r="G3" s="20"/>
      <c r="H3" s="21"/>
      <c r="I3" s="20"/>
      <c r="J3" s="20"/>
      <c r="K3" s="20"/>
      <c r="L3" s="20"/>
      <c r="M3" s="20"/>
      <c r="N3" s="20"/>
      <c r="O3" s="20"/>
      <c r="P3" s="177" t="s">
        <v>124</v>
      </c>
      <c r="Q3" s="65" t="s">
        <v>58</v>
      </c>
      <c r="R3" s="141" t="s">
        <v>59</v>
      </c>
      <c r="S3" s="173"/>
      <c r="T3" s="25" t="s">
        <v>63</v>
      </c>
      <c r="U3" s="155" t="s">
        <v>64</v>
      </c>
      <c r="V3" s="183"/>
      <c r="W3" s="179"/>
      <c r="X3" s="179"/>
    </row>
    <row r="4" spans="1:24" ht="13.95" customHeight="1" x14ac:dyDescent="0.3">
      <c r="A4" s="5" t="s">
        <v>13</v>
      </c>
      <c r="B4" s="6" t="s">
        <v>14</v>
      </c>
      <c r="C4" s="18">
        <v>10</v>
      </c>
      <c r="D4" s="18">
        <v>60</v>
      </c>
      <c r="E4" s="7" t="s">
        <v>5</v>
      </c>
      <c r="F4" s="5" t="s">
        <v>1</v>
      </c>
      <c r="G4" s="5"/>
      <c r="H4" s="1"/>
      <c r="I4" s="14"/>
      <c r="J4" s="115"/>
      <c r="K4" s="122" t="s">
        <v>27</v>
      </c>
      <c r="L4" s="117" t="s">
        <v>27</v>
      </c>
      <c r="M4" s="127" t="s">
        <v>27</v>
      </c>
      <c r="N4" s="127" t="s">
        <v>27</v>
      </c>
      <c r="O4" s="128" t="s">
        <v>27</v>
      </c>
      <c r="P4" s="97">
        <v>350</v>
      </c>
      <c r="Q4" s="165"/>
      <c r="R4" s="165"/>
      <c r="S4" s="172"/>
      <c r="T4" s="5"/>
      <c r="U4" s="5"/>
      <c r="V4" s="22" t="s">
        <v>126</v>
      </c>
      <c r="W4" s="18"/>
      <c r="X4" s="18"/>
    </row>
    <row r="5" spans="1:24" ht="13.95" customHeight="1" x14ac:dyDescent="0.3">
      <c r="A5" s="5" t="s">
        <v>13</v>
      </c>
      <c r="B5" s="6" t="s">
        <v>14</v>
      </c>
      <c r="C5" s="18">
        <v>10</v>
      </c>
      <c r="D5" s="18">
        <v>60</v>
      </c>
      <c r="E5" s="7" t="s">
        <v>5</v>
      </c>
      <c r="F5" s="5" t="s">
        <v>2</v>
      </c>
      <c r="G5" s="5"/>
      <c r="H5" s="1"/>
      <c r="I5" s="14"/>
      <c r="J5" s="115"/>
      <c r="K5" s="122" t="s">
        <v>27</v>
      </c>
      <c r="L5" s="117" t="s">
        <v>27</v>
      </c>
      <c r="M5" s="127" t="s">
        <v>27</v>
      </c>
      <c r="N5" s="127" t="s">
        <v>27</v>
      </c>
      <c r="O5" s="128" t="s">
        <v>27</v>
      </c>
      <c r="P5" s="97">
        <v>350</v>
      </c>
      <c r="Q5" s="165"/>
      <c r="R5" s="165"/>
      <c r="S5" s="5"/>
      <c r="T5" s="5"/>
      <c r="U5" s="5"/>
      <c r="V5" s="156" t="s">
        <v>126</v>
      </c>
      <c r="W5" s="18"/>
      <c r="X5" s="18"/>
    </row>
    <row r="6" spans="1:24" ht="13.95" customHeight="1" x14ac:dyDescent="0.3">
      <c r="A6" s="5" t="s">
        <v>13</v>
      </c>
      <c r="B6" s="6" t="s">
        <v>14</v>
      </c>
      <c r="C6" s="18">
        <v>10</v>
      </c>
      <c r="D6" s="18">
        <v>60</v>
      </c>
      <c r="E6" s="7" t="s">
        <v>5</v>
      </c>
      <c r="F6" s="184" t="s">
        <v>7</v>
      </c>
      <c r="G6" s="5"/>
      <c r="H6" s="1"/>
      <c r="I6" s="13"/>
      <c r="J6" s="116"/>
      <c r="K6" s="122" t="s">
        <v>27</v>
      </c>
      <c r="L6" s="117" t="s">
        <v>27</v>
      </c>
      <c r="M6" s="127" t="s">
        <v>27</v>
      </c>
      <c r="N6" s="127" t="s">
        <v>27</v>
      </c>
      <c r="O6" s="128" t="s">
        <v>27</v>
      </c>
      <c r="P6" s="97">
        <v>350</v>
      </c>
      <c r="Q6" s="165"/>
      <c r="R6" s="165"/>
      <c r="S6" s="5"/>
      <c r="T6" s="5"/>
      <c r="U6" s="5"/>
      <c r="V6" s="156" t="s">
        <v>126</v>
      </c>
      <c r="W6" s="18"/>
      <c r="X6" s="18"/>
    </row>
    <row r="7" spans="1:24" ht="13.95" customHeight="1" x14ac:dyDescent="0.3">
      <c r="A7" s="5" t="s">
        <v>13</v>
      </c>
      <c r="B7" s="6" t="s">
        <v>14</v>
      </c>
      <c r="C7" s="18">
        <v>10</v>
      </c>
      <c r="D7" s="18">
        <v>60</v>
      </c>
      <c r="E7" s="5" t="s">
        <v>6</v>
      </c>
      <c r="F7" s="184" t="s">
        <v>7</v>
      </c>
      <c r="G7" s="61">
        <v>90</v>
      </c>
      <c r="H7" s="1" t="s">
        <v>20</v>
      </c>
      <c r="I7" s="191">
        <v>4.1500000000000004</v>
      </c>
      <c r="J7" s="192">
        <v>3.08</v>
      </c>
      <c r="K7" s="122">
        <v>308</v>
      </c>
      <c r="L7" s="117">
        <v>280</v>
      </c>
      <c r="M7" s="127">
        <v>237</v>
      </c>
      <c r="N7" s="127">
        <v>186</v>
      </c>
      <c r="O7" s="128">
        <v>154</v>
      </c>
      <c r="P7" s="97">
        <v>350</v>
      </c>
      <c r="Q7" s="162" t="str">
        <f>"≥ "&amp;MAX(80,90)&amp;" mm"</f>
        <v>≥ 90 mm</v>
      </c>
      <c r="R7" s="60" t="str">
        <f>"≥ "&amp;MAX(10*C7,90)&amp;" mm"</f>
        <v>≥ 100 mm</v>
      </c>
      <c r="S7" s="146" t="s">
        <v>49</v>
      </c>
      <c r="T7" s="5" t="s">
        <v>50</v>
      </c>
      <c r="U7" s="5"/>
      <c r="V7" s="111"/>
      <c r="W7" s="112" t="s">
        <v>22</v>
      </c>
      <c r="X7" s="18"/>
    </row>
    <row r="8" spans="1:24" ht="13.95" customHeight="1" x14ac:dyDescent="0.3">
      <c r="A8" s="5" t="s">
        <v>13</v>
      </c>
      <c r="B8" s="6" t="s">
        <v>14</v>
      </c>
      <c r="C8" s="18">
        <v>10</v>
      </c>
      <c r="D8" s="18">
        <v>60</v>
      </c>
      <c r="E8" s="7" t="s">
        <v>3</v>
      </c>
      <c r="F8" s="5" t="s">
        <v>1</v>
      </c>
      <c r="G8" s="96">
        <v>90</v>
      </c>
      <c r="H8" s="92">
        <f t="shared" ref="H8:H20" si="0">90-G8</f>
        <v>0</v>
      </c>
      <c r="I8" s="193">
        <v>6</v>
      </c>
      <c r="J8" s="194">
        <v>3.08</v>
      </c>
      <c r="K8" s="122">
        <v>308</v>
      </c>
      <c r="L8" s="117">
        <v>280</v>
      </c>
      <c r="M8" s="127">
        <v>237</v>
      </c>
      <c r="N8" s="127">
        <v>186</v>
      </c>
      <c r="O8" s="128">
        <v>154</v>
      </c>
      <c r="P8" s="97">
        <v>350</v>
      </c>
      <c r="Q8" s="60" t="str">
        <f t="shared" ref="Q8:Q20" si="1">"≥ "&amp;TEXT(MAX(40,ROUNDUP(D8*SIN(PI()/180*G8),0)),"0")&amp;" mm"</f>
        <v>≥ 60 mm</v>
      </c>
      <c r="R8" s="60" t="str">
        <f t="shared" ref="R8:R20" si="2">"≥ "&amp;MAX(10*C8,ROUNDUP(D8*SIN(PI()/180*G8),0))&amp;" mm"</f>
        <v>≥ 100 mm</v>
      </c>
      <c r="S8" s="5" t="s">
        <v>49</v>
      </c>
      <c r="T8" s="5" t="s">
        <v>50</v>
      </c>
      <c r="U8" s="5"/>
      <c r="V8" s="8"/>
      <c r="W8" s="112" t="s">
        <v>22</v>
      </c>
      <c r="X8" s="18"/>
    </row>
    <row r="9" spans="1:24" ht="13.95" customHeight="1" x14ac:dyDescent="0.3">
      <c r="A9" s="5" t="s">
        <v>13</v>
      </c>
      <c r="B9" s="6" t="s">
        <v>14</v>
      </c>
      <c r="C9" s="18">
        <v>10</v>
      </c>
      <c r="D9" s="18">
        <v>60</v>
      </c>
      <c r="E9" s="7" t="s">
        <v>3</v>
      </c>
      <c r="F9" s="5" t="s">
        <v>1</v>
      </c>
      <c r="G9" s="96">
        <v>85</v>
      </c>
      <c r="H9" s="92">
        <f t="shared" si="0"/>
        <v>5</v>
      </c>
      <c r="I9" s="193">
        <v>6</v>
      </c>
      <c r="J9" s="194">
        <v>3.08</v>
      </c>
      <c r="K9" s="122">
        <v>307</v>
      </c>
      <c r="L9" s="117">
        <v>279</v>
      </c>
      <c r="M9" s="127">
        <v>236</v>
      </c>
      <c r="N9" s="127">
        <v>186</v>
      </c>
      <c r="O9" s="128">
        <v>153</v>
      </c>
      <c r="P9" s="97">
        <v>350</v>
      </c>
      <c r="Q9" s="60" t="str">
        <f t="shared" si="1"/>
        <v>≥ 60 mm</v>
      </c>
      <c r="R9" s="159" t="str">
        <f t="shared" si="2"/>
        <v>≥ 100 mm</v>
      </c>
      <c r="S9" s="5" t="s">
        <v>49</v>
      </c>
      <c r="T9" s="5" t="s">
        <v>50</v>
      </c>
      <c r="U9" s="5"/>
      <c r="V9" s="8"/>
      <c r="W9" s="112" t="s">
        <v>22</v>
      </c>
      <c r="X9" s="18"/>
    </row>
    <row r="10" spans="1:24" ht="13.95" customHeight="1" x14ac:dyDescent="0.3">
      <c r="A10" s="5" t="s">
        <v>13</v>
      </c>
      <c r="B10" s="6" t="s">
        <v>14</v>
      </c>
      <c r="C10" s="18">
        <v>10</v>
      </c>
      <c r="D10" s="18">
        <v>60</v>
      </c>
      <c r="E10" s="7" t="s">
        <v>3</v>
      </c>
      <c r="F10" s="5" t="s">
        <v>1</v>
      </c>
      <c r="G10" s="96">
        <v>80</v>
      </c>
      <c r="H10" s="92">
        <f t="shared" si="0"/>
        <v>10</v>
      </c>
      <c r="I10" s="193">
        <v>6</v>
      </c>
      <c r="J10" s="194">
        <v>3.08</v>
      </c>
      <c r="K10" s="122">
        <v>303</v>
      </c>
      <c r="L10" s="117">
        <v>275</v>
      </c>
      <c r="M10" s="127">
        <v>233</v>
      </c>
      <c r="N10" s="127">
        <v>184</v>
      </c>
      <c r="O10" s="128">
        <v>152</v>
      </c>
      <c r="P10" s="97">
        <v>350</v>
      </c>
      <c r="Q10" s="60" t="str">
        <f t="shared" si="1"/>
        <v>≥ 60 mm</v>
      </c>
      <c r="R10" s="159" t="str">
        <f t="shared" si="2"/>
        <v>≥ 100 mm</v>
      </c>
      <c r="S10" s="5" t="s">
        <v>49</v>
      </c>
      <c r="T10" s="5" t="s">
        <v>50</v>
      </c>
      <c r="U10" s="5"/>
      <c r="V10" s="8"/>
      <c r="W10" s="112" t="s">
        <v>22</v>
      </c>
      <c r="X10" s="18"/>
    </row>
    <row r="11" spans="1:24" ht="13.95" customHeight="1" x14ac:dyDescent="0.3">
      <c r="A11" s="5" t="s">
        <v>13</v>
      </c>
      <c r="B11" s="6" t="s">
        <v>14</v>
      </c>
      <c r="C11" s="18">
        <v>10</v>
      </c>
      <c r="D11" s="18">
        <v>60</v>
      </c>
      <c r="E11" s="7" t="s">
        <v>3</v>
      </c>
      <c r="F11" s="5" t="s">
        <v>1</v>
      </c>
      <c r="G11" s="96">
        <v>75</v>
      </c>
      <c r="H11" s="92">
        <f t="shared" si="0"/>
        <v>15</v>
      </c>
      <c r="I11" s="193">
        <v>6</v>
      </c>
      <c r="J11" s="194">
        <v>3.08</v>
      </c>
      <c r="K11" s="122">
        <v>297</v>
      </c>
      <c r="L11" s="117">
        <v>272</v>
      </c>
      <c r="M11" s="127">
        <v>229</v>
      </c>
      <c r="N11" s="127">
        <v>180</v>
      </c>
      <c r="O11" s="128">
        <v>149</v>
      </c>
      <c r="P11" s="97">
        <v>350</v>
      </c>
      <c r="Q11" s="60" t="str">
        <f t="shared" si="1"/>
        <v>≥ 58 mm</v>
      </c>
      <c r="R11" s="159" t="str">
        <f t="shared" si="2"/>
        <v>≥ 100 mm</v>
      </c>
      <c r="S11" s="5" t="s">
        <v>49</v>
      </c>
      <c r="T11" s="5" t="s">
        <v>50</v>
      </c>
      <c r="U11" s="5"/>
      <c r="V11" s="8"/>
      <c r="W11" s="112" t="s">
        <v>22</v>
      </c>
      <c r="X11" s="18"/>
    </row>
    <row r="12" spans="1:24" ht="13.95" customHeight="1" x14ac:dyDescent="0.3">
      <c r="A12" s="5" t="s">
        <v>13</v>
      </c>
      <c r="B12" s="6" t="s">
        <v>14</v>
      </c>
      <c r="C12" s="18">
        <v>10</v>
      </c>
      <c r="D12" s="18">
        <v>60</v>
      </c>
      <c r="E12" s="7" t="s">
        <v>3</v>
      </c>
      <c r="F12" s="5" t="s">
        <v>1</v>
      </c>
      <c r="G12" s="96">
        <v>70</v>
      </c>
      <c r="H12" s="92">
        <f t="shared" si="0"/>
        <v>20</v>
      </c>
      <c r="I12" s="193">
        <v>6</v>
      </c>
      <c r="J12" s="194">
        <v>3.08</v>
      </c>
      <c r="K12" s="122">
        <v>289</v>
      </c>
      <c r="L12" s="117">
        <v>263</v>
      </c>
      <c r="M12" s="127">
        <v>222</v>
      </c>
      <c r="N12" s="127">
        <v>175</v>
      </c>
      <c r="O12" s="128">
        <v>145</v>
      </c>
      <c r="P12" s="97">
        <v>350</v>
      </c>
      <c r="Q12" s="60" t="str">
        <f t="shared" si="1"/>
        <v>≥ 57 mm</v>
      </c>
      <c r="R12" s="159" t="str">
        <f t="shared" si="2"/>
        <v>≥ 100 mm</v>
      </c>
      <c r="S12" s="5" t="s">
        <v>49</v>
      </c>
      <c r="T12" s="5" t="s">
        <v>50</v>
      </c>
      <c r="U12" s="5"/>
      <c r="V12" s="8"/>
      <c r="W12" s="112" t="s">
        <v>22</v>
      </c>
      <c r="X12" s="18"/>
    </row>
    <row r="13" spans="1:24" ht="13.95" customHeight="1" x14ac:dyDescent="0.3">
      <c r="A13" s="5" t="s">
        <v>13</v>
      </c>
      <c r="B13" s="6" t="s">
        <v>14</v>
      </c>
      <c r="C13" s="18">
        <v>10</v>
      </c>
      <c r="D13" s="18">
        <v>60</v>
      </c>
      <c r="E13" s="7" t="s">
        <v>3</v>
      </c>
      <c r="F13" s="5" t="s">
        <v>1</v>
      </c>
      <c r="G13" s="96">
        <v>65</v>
      </c>
      <c r="H13" s="92">
        <f t="shared" si="0"/>
        <v>25</v>
      </c>
      <c r="I13" s="193">
        <v>6</v>
      </c>
      <c r="J13" s="194">
        <v>3.08</v>
      </c>
      <c r="K13" s="122">
        <v>279</v>
      </c>
      <c r="L13" s="117">
        <v>254</v>
      </c>
      <c r="M13" s="127">
        <v>215</v>
      </c>
      <c r="N13" s="127">
        <v>169</v>
      </c>
      <c r="O13" s="128">
        <v>139</v>
      </c>
      <c r="P13" s="97">
        <v>350</v>
      </c>
      <c r="Q13" s="60" t="str">
        <f t="shared" si="1"/>
        <v>≥ 55 mm</v>
      </c>
      <c r="R13" s="159" t="str">
        <f t="shared" si="2"/>
        <v>≥ 100 mm</v>
      </c>
      <c r="S13" s="5" t="s">
        <v>49</v>
      </c>
      <c r="T13" s="5" t="s">
        <v>50</v>
      </c>
      <c r="U13" s="5"/>
      <c r="V13" s="8"/>
      <c r="W13" s="112" t="s">
        <v>22</v>
      </c>
      <c r="X13" s="18"/>
    </row>
    <row r="14" spans="1:24" ht="13.95" customHeight="1" x14ac:dyDescent="0.3">
      <c r="A14" s="5" t="s">
        <v>13</v>
      </c>
      <c r="B14" s="6" t="s">
        <v>14</v>
      </c>
      <c r="C14" s="18">
        <v>10</v>
      </c>
      <c r="D14" s="18">
        <v>60</v>
      </c>
      <c r="E14" s="7" t="s">
        <v>3</v>
      </c>
      <c r="F14" s="5" t="s">
        <v>1</v>
      </c>
      <c r="G14" s="96">
        <v>60</v>
      </c>
      <c r="H14" s="92">
        <f t="shared" si="0"/>
        <v>30</v>
      </c>
      <c r="I14" s="193">
        <v>6</v>
      </c>
      <c r="J14" s="194">
        <v>3.08</v>
      </c>
      <c r="K14" s="122">
        <v>266</v>
      </c>
      <c r="L14" s="117">
        <v>242</v>
      </c>
      <c r="M14" s="127">
        <v>205</v>
      </c>
      <c r="N14" s="127">
        <v>161</v>
      </c>
      <c r="O14" s="128">
        <v>133</v>
      </c>
      <c r="P14" s="97">
        <v>350</v>
      </c>
      <c r="Q14" s="60" t="str">
        <f t="shared" si="1"/>
        <v>≥ 52 mm</v>
      </c>
      <c r="R14" s="159" t="str">
        <f t="shared" si="2"/>
        <v>≥ 100 mm</v>
      </c>
      <c r="S14" s="5" t="s">
        <v>49</v>
      </c>
      <c r="T14" s="5" t="s">
        <v>50</v>
      </c>
      <c r="U14" s="5"/>
      <c r="V14" s="8"/>
      <c r="W14" s="112" t="s">
        <v>22</v>
      </c>
      <c r="X14" s="18"/>
    </row>
    <row r="15" spans="1:24" ht="13.95" customHeight="1" x14ac:dyDescent="0.3">
      <c r="A15" s="5" t="s">
        <v>13</v>
      </c>
      <c r="B15" s="6" t="s">
        <v>14</v>
      </c>
      <c r="C15" s="18">
        <v>10</v>
      </c>
      <c r="D15" s="18">
        <v>60</v>
      </c>
      <c r="E15" s="7" t="s">
        <v>3</v>
      </c>
      <c r="F15" s="5" t="s">
        <v>1</v>
      </c>
      <c r="G15" s="96">
        <v>55</v>
      </c>
      <c r="H15" s="92">
        <f t="shared" si="0"/>
        <v>35</v>
      </c>
      <c r="I15" s="193">
        <v>6</v>
      </c>
      <c r="J15" s="194">
        <v>3.08</v>
      </c>
      <c r="K15" s="122">
        <v>252</v>
      </c>
      <c r="L15" s="117">
        <v>229</v>
      </c>
      <c r="M15" s="127">
        <v>194</v>
      </c>
      <c r="N15" s="127">
        <v>153</v>
      </c>
      <c r="O15" s="128">
        <v>126</v>
      </c>
      <c r="P15" s="97">
        <v>350</v>
      </c>
      <c r="Q15" s="60" t="str">
        <f t="shared" si="1"/>
        <v>≥ 50 mm</v>
      </c>
      <c r="R15" s="159" t="str">
        <f t="shared" si="2"/>
        <v>≥ 100 mm</v>
      </c>
      <c r="S15" s="5" t="s">
        <v>49</v>
      </c>
      <c r="T15" s="5" t="s">
        <v>50</v>
      </c>
      <c r="U15" s="5"/>
      <c r="V15" s="8"/>
      <c r="W15" s="112" t="s">
        <v>22</v>
      </c>
      <c r="X15" s="18"/>
    </row>
    <row r="16" spans="1:24" ht="13.95" customHeight="1" x14ac:dyDescent="0.3">
      <c r="A16" s="5" t="s">
        <v>13</v>
      </c>
      <c r="B16" s="6" t="s">
        <v>14</v>
      </c>
      <c r="C16" s="18">
        <v>10</v>
      </c>
      <c r="D16" s="18">
        <v>60</v>
      </c>
      <c r="E16" s="7" t="s">
        <v>3</v>
      </c>
      <c r="F16" s="5" t="s">
        <v>1</v>
      </c>
      <c r="G16" s="96">
        <v>50</v>
      </c>
      <c r="H16" s="92">
        <f t="shared" si="0"/>
        <v>40</v>
      </c>
      <c r="I16" s="193">
        <v>6</v>
      </c>
      <c r="J16" s="194">
        <v>3.08</v>
      </c>
      <c r="K16" s="122">
        <v>236</v>
      </c>
      <c r="L16" s="117">
        <v>214</v>
      </c>
      <c r="M16" s="127">
        <v>181</v>
      </c>
      <c r="N16" s="127">
        <v>143</v>
      </c>
      <c r="O16" s="128">
        <v>118</v>
      </c>
      <c r="P16" s="97">
        <v>350</v>
      </c>
      <c r="Q16" s="60" t="str">
        <f t="shared" si="1"/>
        <v>≥ 46 mm</v>
      </c>
      <c r="R16" s="159" t="str">
        <f t="shared" si="2"/>
        <v>≥ 100 mm</v>
      </c>
      <c r="S16" s="5" t="s">
        <v>49</v>
      </c>
      <c r="T16" s="5" t="s">
        <v>50</v>
      </c>
      <c r="U16" s="5"/>
      <c r="V16" s="8"/>
      <c r="W16" s="112" t="s">
        <v>22</v>
      </c>
      <c r="X16" s="18"/>
    </row>
    <row r="17" spans="1:27" ht="13.95" customHeight="1" x14ac:dyDescent="0.3">
      <c r="A17" s="5" t="s">
        <v>13</v>
      </c>
      <c r="B17" s="6" t="s">
        <v>14</v>
      </c>
      <c r="C17" s="18">
        <v>10</v>
      </c>
      <c r="D17" s="18">
        <v>60</v>
      </c>
      <c r="E17" s="7" t="s">
        <v>3</v>
      </c>
      <c r="F17" s="5" t="s">
        <v>1</v>
      </c>
      <c r="G17" s="96">
        <v>45</v>
      </c>
      <c r="H17" s="92">
        <f t="shared" si="0"/>
        <v>45</v>
      </c>
      <c r="I17" s="193">
        <v>6</v>
      </c>
      <c r="J17" s="194">
        <v>3.08</v>
      </c>
      <c r="K17" s="122">
        <v>218</v>
      </c>
      <c r="L17" s="117">
        <v>198</v>
      </c>
      <c r="M17" s="127">
        <v>167</v>
      </c>
      <c r="N17" s="127">
        <v>132</v>
      </c>
      <c r="O17" s="128">
        <v>109</v>
      </c>
      <c r="P17" s="97">
        <v>350</v>
      </c>
      <c r="Q17" s="60" t="str">
        <f t="shared" si="1"/>
        <v>≥ 43 mm</v>
      </c>
      <c r="R17" s="159" t="str">
        <f t="shared" si="2"/>
        <v>≥ 100 mm</v>
      </c>
      <c r="S17" s="5" t="s">
        <v>49</v>
      </c>
      <c r="T17" s="5" t="s">
        <v>50</v>
      </c>
      <c r="U17" s="5"/>
      <c r="V17" s="8"/>
      <c r="W17" s="112" t="s">
        <v>22</v>
      </c>
      <c r="X17" s="18"/>
    </row>
    <row r="18" spans="1:27" ht="13.95" customHeight="1" x14ac:dyDescent="0.3">
      <c r="A18" s="5" t="s">
        <v>13</v>
      </c>
      <c r="B18" s="6" t="s">
        <v>14</v>
      </c>
      <c r="C18" s="18">
        <v>10</v>
      </c>
      <c r="D18" s="18">
        <v>60</v>
      </c>
      <c r="E18" s="7" t="s">
        <v>3</v>
      </c>
      <c r="F18" s="5" t="s">
        <v>1</v>
      </c>
      <c r="G18" s="96">
        <v>40</v>
      </c>
      <c r="H18" s="92">
        <f t="shared" si="0"/>
        <v>50</v>
      </c>
      <c r="I18" s="195">
        <v>5.5</v>
      </c>
      <c r="J18" s="194">
        <v>2.84</v>
      </c>
      <c r="K18" s="122">
        <v>182</v>
      </c>
      <c r="L18" s="117">
        <v>166</v>
      </c>
      <c r="M18" s="127">
        <v>140</v>
      </c>
      <c r="N18" s="127">
        <v>111</v>
      </c>
      <c r="O18" s="128">
        <v>91</v>
      </c>
      <c r="P18" s="97">
        <v>350</v>
      </c>
      <c r="Q18" s="60" t="str">
        <f t="shared" si="1"/>
        <v>≥ 40 mm</v>
      </c>
      <c r="R18" s="159" t="str">
        <f t="shared" si="2"/>
        <v>≥ 100 mm</v>
      </c>
      <c r="S18" s="5" t="s">
        <v>49</v>
      </c>
      <c r="T18" s="5" t="s">
        <v>50</v>
      </c>
      <c r="U18" s="5"/>
      <c r="V18" s="8"/>
      <c r="W18" s="112" t="s">
        <v>22</v>
      </c>
      <c r="X18" s="18"/>
    </row>
    <row r="19" spans="1:27" ht="13.95" customHeight="1" x14ac:dyDescent="0.3">
      <c r="A19" s="5" t="s">
        <v>13</v>
      </c>
      <c r="B19" s="6" t="s">
        <v>14</v>
      </c>
      <c r="C19" s="18">
        <v>10</v>
      </c>
      <c r="D19" s="18">
        <v>60</v>
      </c>
      <c r="E19" s="7" t="s">
        <v>3</v>
      </c>
      <c r="F19" s="5" t="s">
        <v>1</v>
      </c>
      <c r="G19" s="96">
        <v>35</v>
      </c>
      <c r="H19" s="92">
        <f t="shared" si="0"/>
        <v>55</v>
      </c>
      <c r="I19" s="195">
        <v>5.0999999999999996</v>
      </c>
      <c r="J19" s="194">
        <v>2.6</v>
      </c>
      <c r="K19" s="122">
        <v>149</v>
      </c>
      <c r="L19" s="117">
        <v>135</v>
      </c>
      <c r="M19" s="127">
        <v>115</v>
      </c>
      <c r="N19" s="127">
        <v>90</v>
      </c>
      <c r="O19" s="128">
        <v>75</v>
      </c>
      <c r="P19" s="97">
        <v>350</v>
      </c>
      <c r="Q19" s="60" t="str">
        <f t="shared" si="1"/>
        <v>≥ 40 mm</v>
      </c>
      <c r="R19" s="159" t="str">
        <f t="shared" si="2"/>
        <v>≥ 100 mm</v>
      </c>
      <c r="S19" s="5" t="s">
        <v>49</v>
      </c>
      <c r="T19" s="5" t="s">
        <v>50</v>
      </c>
      <c r="U19" s="5"/>
      <c r="V19" s="8"/>
      <c r="W19" s="112" t="s">
        <v>22</v>
      </c>
      <c r="X19" s="18"/>
    </row>
    <row r="20" spans="1:27" ht="13.95" customHeight="1" x14ac:dyDescent="0.3">
      <c r="A20" s="5" t="s">
        <v>13</v>
      </c>
      <c r="B20" s="6" t="s">
        <v>14</v>
      </c>
      <c r="C20" s="18">
        <v>10</v>
      </c>
      <c r="D20" s="18">
        <v>60</v>
      </c>
      <c r="E20" s="7" t="s">
        <v>3</v>
      </c>
      <c r="F20" s="5" t="s">
        <v>1</v>
      </c>
      <c r="G20" s="96">
        <v>30</v>
      </c>
      <c r="H20" s="92">
        <f t="shared" si="0"/>
        <v>60</v>
      </c>
      <c r="I20" s="195">
        <v>4.5999999999999996</v>
      </c>
      <c r="J20" s="194">
        <v>2.36</v>
      </c>
      <c r="K20" s="122">
        <v>118</v>
      </c>
      <c r="L20" s="117">
        <v>107</v>
      </c>
      <c r="M20" s="127">
        <v>91</v>
      </c>
      <c r="N20" s="127">
        <v>71</v>
      </c>
      <c r="O20" s="128">
        <v>59</v>
      </c>
      <c r="P20" s="97">
        <v>350</v>
      </c>
      <c r="Q20" s="60" t="str">
        <f t="shared" si="1"/>
        <v>≥ 40 mm</v>
      </c>
      <c r="R20" s="159" t="str">
        <f t="shared" si="2"/>
        <v>≥ 100 mm</v>
      </c>
      <c r="S20" s="5" t="s">
        <v>49</v>
      </c>
      <c r="T20" s="5" t="s">
        <v>50</v>
      </c>
      <c r="U20" s="5"/>
      <c r="V20" s="8"/>
      <c r="W20" s="112" t="s">
        <v>22</v>
      </c>
      <c r="X20" s="18"/>
    </row>
    <row r="21" spans="1:27" ht="13.95" customHeight="1" x14ac:dyDescent="0.3">
      <c r="A21" s="165" t="s">
        <v>13</v>
      </c>
      <c r="B21" s="6" t="s">
        <v>14</v>
      </c>
      <c r="C21" s="18">
        <v>10</v>
      </c>
      <c r="D21" s="18">
        <v>60</v>
      </c>
      <c r="E21" s="7" t="s">
        <v>3</v>
      </c>
      <c r="F21" s="5" t="s">
        <v>2</v>
      </c>
      <c r="G21" s="61">
        <v>90</v>
      </c>
      <c r="H21" s="11">
        <v>0</v>
      </c>
      <c r="I21" s="104">
        <v>4.1500000000000004</v>
      </c>
      <c r="J21" s="196">
        <v>3.08</v>
      </c>
      <c r="K21" s="123">
        <v>308</v>
      </c>
      <c r="L21" s="118">
        <v>280</v>
      </c>
      <c r="M21" s="129">
        <v>237</v>
      </c>
      <c r="N21" s="129">
        <v>186</v>
      </c>
      <c r="O21" s="130">
        <v>154</v>
      </c>
      <c r="P21" s="97">
        <v>350</v>
      </c>
      <c r="Q21" s="60" t="s">
        <v>97</v>
      </c>
      <c r="R21" s="60" t="str">
        <f t="shared" ref="R21:R33" si="3">"≥ "&amp;MAX(10*C21,D21)&amp;" mm"</f>
        <v>≥ 100 mm</v>
      </c>
      <c r="S21" s="5" t="s">
        <v>49</v>
      </c>
      <c r="T21" s="5" t="s">
        <v>50</v>
      </c>
      <c r="U21" s="5"/>
      <c r="V21" s="159" t="s">
        <v>98</v>
      </c>
      <c r="W21" s="112" t="s">
        <v>22</v>
      </c>
      <c r="X21" s="93"/>
      <c r="Y21" s="15"/>
      <c r="Z21" s="15"/>
      <c r="AA21" s="15"/>
    </row>
    <row r="22" spans="1:27" ht="13.95" customHeight="1" x14ac:dyDescent="0.3">
      <c r="A22" s="165" t="s">
        <v>13</v>
      </c>
      <c r="B22" s="6" t="s">
        <v>14</v>
      </c>
      <c r="C22" s="18">
        <v>10</v>
      </c>
      <c r="D22" s="18">
        <v>60</v>
      </c>
      <c r="E22" s="7" t="s">
        <v>3</v>
      </c>
      <c r="F22" s="5" t="s">
        <v>2</v>
      </c>
      <c r="G22" s="61">
        <v>90</v>
      </c>
      <c r="H22" s="11">
        <v>5</v>
      </c>
      <c r="I22" s="104">
        <v>4.1399999999999997</v>
      </c>
      <c r="J22" s="196">
        <v>3.07</v>
      </c>
      <c r="K22" s="123">
        <v>306</v>
      </c>
      <c r="L22" s="118">
        <v>278</v>
      </c>
      <c r="M22" s="129">
        <v>235</v>
      </c>
      <c r="N22" s="129">
        <v>185</v>
      </c>
      <c r="O22" s="130">
        <v>153</v>
      </c>
      <c r="P22" s="97">
        <v>350</v>
      </c>
      <c r="Q22" s="60" t="s">
        <v>97</v>
      </c>
      <c r="R22" s="60" t="str">
        <f t="shared" si="3"/>
        <v>≥ 100 mm</v>
      </c>
      <c r="S22" s="5" t="s">
        <v>49</v>
      </c>
      <c r="T22" s="5" t="s">
        <v>50</v>
      </c>
      <c r="U22" s="5"/>
      <c r="V22" s="159" t="s">
        <v>98</v>
      </c>
      <c r="W22" s="112" t="s">
        <v>22</v>
      </c>
      <c r="X22" s="93"/>
      <c r="Y22" s="15"/>
      <c r="Z22" s="15"/>
      <c r="AA22" s="15"/>
    </row>
    <row r="23" spans="1:27" ht="13.95" customHeight="1" x14ac:dyDescent="0.3">
      <c r="A23" s="165" t="s">
        <v>13</v>
      </c>
      <c r="B23" s="6" t="s">
        <v>14</v>
      </c>
      <c r="C23" s="18">
        <v>10</v>
      </c>
      <c r="D23" s="18">
        <v>60</v>
      </c>
      <c r="E23" s="7" t="s">
        <v>3</v>
      </c>
      <c r="F23" s="5" t="s">
        <v>2</v>
      </c>
      <c r="G23" s="61">
        <v>90</v>
      </c>
      <c r="H23" s="11">
        <v>10</v>
      </c>
      <c r="I23" s="104">
        <v>4.1100000000000003</v>
      </c>
      <c r="J23" s="196">
        <v>3.04</v>
      </c>
      <c r="K23" s="123">
        <v>300</v>
      </c>
      <c r="L23" s="118">
        <v>273</v>
      </c>
      <c r="M23" s="129">
        <v>231</v>
      </c>
      <c r="N23" s="129">
        <v>182</v>
      </c>
      <c r="O23" s="130">
        <v>150</v>
      </c>
      <c r="P23" s="97">
        <v>350</v>
      </c>
      <c r="Q23" s="60" t="s">
        <v>97</v>
      </c>
      <c r="R23" s="60" t="str">
        <f t="shared" si="3"/>
        <v>≥ 100 mm</v>
      </c>
      <c r="S23" s="5" t="s">
        <v>49</v>
      </c>
      <c r="T23" s="5" t="s">
        <v>50</v>
      </c>
      <c r="U23" s="5"/>
      <c r="V23" s="159" t="s">
        <v>98</v>
      </c>
      <c r="W23" s="112" t="s">
        <v>22</v>
      </c>
      <c r="X23" s="93"/>
      <c r="Y23" s="15"/>
      <c r="Z23" s="15"/>
      <c r="AA23" s="15"/>
    </row>
    <row r="24" spans="1:27" ht="13.95" customHeight="1" x14ac:dyDescent="0.3">
      <c r="A24" s="165" t="s">
        <v>13</v>
      </c>
      <c r="B24" s="6" t="s">
        <v>14</v>
      </c>
      <c r="C24" s="18">
        <v>10</v>
      </c>
      <c r="D24" s="18">
        <v>60</v>
      </c>
      <c r="E24" s="7" t="s">
        <v>3</v>
      </c>
      <c r="F24" s="5" t="s">
        <v>2</v>
      </c>
      <c r="G24" s="61">
        <v>90</v>
      </c>
      <c r="H24" s="11">
        <v>15</v>
      </c>
      <c r="I24" s="104">
        <v>4.0599999999999996</v>
      </c>
      <c r="J24" s="196">
        <v>3.01</v>
      </c>
      <c r="K24" s="123">
        <v>290</v>
      </c>
      <c r="L24" s="118">
        <v>264</v>
      </c>
      <c r="M24" s="129">
        <v>223</v>
      </c>
      <c r="N24" s="129">
        <v>176</v>
      </c>
      <c r="O24" s="130">
        <v>145</v>
      </c>
      <c r="P24" s="97">
        <v>350</v>
      </c>
      <c r="Q24" s="60" t="s">
        <v>97</v>
      </c>
      <c r="R24" s="60" t="str">
        <f t="shared" si="3"/>
        <v>≥ 100 mm</v>
      </c>
      <c r="S24" s="5" t="s">
        <v>49</v>
      </c>
      <c r="T24" s="5" t="s">
        <v>50</v>
      </c>
      <c r="U24" s="5"/>
      <c r="V24" s="159" t="s">
        <v>98</v>
      </c>
      <c r="W24" s="112" t="s">
        <v>22</v>
      </c>
      <c r="X24" s="93"/>
      <c r="Y24" s="15"/>
      <c r="Z24" s="15"/>
      <c r="AA24" s="15"/>
    </row>
    <row r="25" spans="1:27" ht="13.95" customHeight="1" x14ac:dyDescent="0.3">
      <c r="A25" s="165" t="s">
        <v>13</v>
      </c>
      <c r="B25" s="6" t="s">
        <v>14</v>
      </c>
      <c r="C25" s="18">
        <v>10</v>
      </c>
      <c r="D25" s="18">
        <v>60</v>
      </c>
      <c r="E25" s="7" t="s">
        <v>3</v>
      </c>
      <c r="F25" s="5" t="s">
        <v>2</v>
      </c>
      <c r="G25" s="61">
        <v>90</v>
      </c>
      <c r="H25" s="11">
        <v>20</v>
      </c>
      <c r="I25" s="104">
        <v>3.99</v>
      </c>
      <c r="J25" s="196">
        <v>2.96</v>
      </c>
      <c r="K25" s="123">
        <v>278</v>
      </c>
      <c r="L25" s="118">
        <v>253</v>
      </c>
      <c r="M25" s="129">
        <v>214</v>
      </c>
      <c r="N25" s="129">
        <v>168</v>
      </c>
      <c r="O25" s="130">
        <v>139</v>
      </c>
      <c r="P25" s="97">
        <v>350</v>
      </c>
      <c r="Q25" s="60" t="s">
        <v>97</v>
      </c>
      <c r="R25" s="60" t="str">
        <f t="shared" si="3"/>
        <v>≥ 100 mm</v>
      </c>
      <c r="S25" s="5" t="s">
        <v>49</v>
      </c>
      <c r="T25" s="5" t="s">
        <v>50</v>
      </c>
      <c r="U25" s="5"/>
      <c r="V25" s="159" t="s">
        <v>98</v>
      </c>
      <c r="W25" s="112" t="s">
        <v>22</v>
      </c>
      <c r="X25" s="93"/>
      <c r="Y25" s="15"/>
      <c r="Z25" s="15"/>
      <c r="AA25" s="15"/>
    </row>
    <row r="26" spans="1:27" ht="13.95" customHeight="1" x14ac:dyDescent="0.3">
      <c r="A26" s="165" t="s">
        <v>13</v>
      </c>
      <c r="B26" s="6" t="s">
        <v>14</v>
      </c>
      <c r="C26" s="18">
        <v>10</v>
      </c>
      <c r="D26" s="18">
        <v>60</v>
      </c>
      <c r="E26" s="7" t="s">
        <v>3</v>
      </c>
      <c r="F26" s="5" t="s">
        <v>2</v>
      </c>
      <c r="G26" s="61">
        <v>90</v>
      </c>
      <c r="H26" s="11">
        <v>25</v>
      </c>
      <c r="I26" s="104">
        <v>3.92</v>
      </c>
      <c r="J26" s="196">
        <v>2.9</v>
      </c>
      <c r="K26" s="123">
        <v>263</v>
      </c>
      <c r="L26" s="118">
        <v>239</v>
      </c>
      <c r="M26" s="129">
        <v>202</v>
      </c>
      <c r="N26" s="129">
        <v>159</v>
      </c>
      <c r="O26" s="130">
        <v>131</v>
      </c>
      <c r="P26" s="97">
        <v>350</v>
      </c>
      <c r="Q26" s="60" t="s">
        <v>97</v>
      </c>
      <c r="R26" s="60" t="str">
        <f t="shared" si="3"/>
        <v>≥ 100 mm</v>
      </c>
      <c r="S26" s="5" t="s">
        <v>49</v>
      </c>
      <c r="T26" s="5" t="s">
        <v>50</v>
      </c>
      <c r="U26" s="5"/>
      <c r="V26" s="159" t="s">
        <v>98</v>
      </c>
      <c r="W26" s="112" t="s">
        <v>22</v>
      </c>
      <c r="X26" s="93"/>
      <c r="Y26" s="15"/>
      <c r="Z26" s="15"/>
      <c r="AA26" s="15"/>
    </row>
    <row r="27" spans="1:27" ht="13.95" customHeight="1" x14ac:dyDescent="0.3">
      <c r="A27" s="165" t="s">
        <v>13</v>
      </c>
      <c r="B27" s="6" t="s">
        <v>14</v>
      </c>
      <c r="C27" s="18">
        <v>10</v>
      </c>
      <c r="D27" s="18">
        <v>60</v>
      </c>
      <c r="E27" s="7" t="s">
        <v>3</v>
      </c>
      <c r="F27" s="5" t="s">
        <v>2</v>
      </c>
      <c r="G27" s="61">
        <v>90</v>
      </c>
      <c r="H27" s="11">
        <v>30</v>
      </c>
      <c r="I27" s="104">
        <v>3.83</v>
      </c>
      <c r="J27" s="196">
        <v>2.84</v>
      </c>
      <c r="K27" s="123">
        <v>246</v>
      </c>
      <c r="L27" s="118">
        <v>224</v>
      </c>
      <c r="M27" s="129">
        <v>189</v>
      </c>
      <c r="N27" s="129">
        <v>149</v>
      </c>
      <c r="O27" s="130">
        <v>123</v>
      </c>
      <c r="P27" s="97">
        <v>350</v>
      </c>
      <c r="Q27" s="60" t="s">
        <v>97</v>
      </c>
      <c r="R27" s="60" t="str">
        <f t="shared" si="3"/>
        <v>≥ 100 mm</v>
      </c>
      <c r="S27" s="5" t="s">
        <v>49</v>
      </c>
      <c r="T27" s="5" t="s">
        <v>50</v>
      </c>
      <c r="U27" s="5"/>
      <c r="V27" s="159" t="s">
        <v>98</v>
      </c>
      <c r="W27" s="112" t="s">
        <v>22</v>
      </c>
      <c r="X27" s="93"/>
      <c r="Y27" s="15"/>
      <c r="Z27" s="15"/>
      <c r="AA27" s="15"/>
    </row>
    <row r="28" spans="1:27" ht="13.95" customHeight="1" x14ac:dyDescent="0.3">
      <c r="A28" s="165" t="s">
        <v>13</v>
      </c>
      <c r="B28" s="6" t="s">
        <v>14</v>
      </c>
      <c r="C28" s="18">
        <v>10</v>
      </c>
      <c r="D28" s="18">
        <v>60</v>
      </c>
      <c r="E28" s="7" t="s">
        <v>3</v>
      </c>
      <c r="F28" s="5" t="s">
        <v>2</v>
      </c>
      <c r="G28" s="61">
        <v>90</v>
      </c>
      <c r="H28" s="11">
        <v>35</v>
      </c>
      <c r="I28" s="104">
        <v>3.75</v>
      </c>
      <c r="J28" s="196">
        <v>2.77</v>
      </c>
      <c r="K28" s="123">
        <v>227</v>
      </c>
      <c r="L28" s="118">
        <v>207</v>
      </c>
      <c r="M28" s="129">
        <v>175</v>
      </c>
      <c r="N28" s="129">
        <v>138</v>
      </c>
      <c r="O28" s="130">
        <v>114</v>
      </c>
      <c r="P28" s="97">
        <v>350</v>
      </c>
      <c r="Q28" s="60" t="s">
        <v>97</v>
      </c>
      <c r="R28" s="60" t="str">
        <f t="shared" si="3"/>
        <v>≥ 100 mm</v>
      </c>
      <c r="S28" s="5" t="s">
        <v>49</v>
      </c>
      <c r="T28" s="5" t="s">
        <v>50</v>
      </c>
      <c r="U28" s="5"/>
      <c r="V28" s="159" t="s">
        <v>98</v>
      </c>
      <c r="W28" s="112" t="s">
        <v>22</v>
      </c>
      <c r="X28" s="93"/>
      <c r="Y28" s="15"/>
      <c r="Z28" s="15"/>
      <c r="AA28" s="15"/>
    </row>
    <row r="29" spans="1:27" ht="13.95" customHeight="1" x14ac:dyDescent="0.3">
      <c r="A29" s="165" t="s">
        <v>13</v>
      </c>
      <c r="B29" s="6" t="s">
        <v>14</v>
      </c>
      <c r="C29" s="18">
        <v>10</v>
      </c>
      <c r="D29" s="18">
        <v>60</v>
      </c>
      <c r="E29" s="7" t="s">
        <v>3</v>
      </c>
      <c r="F29" s="5" t="s">
        <v>2</v>
      </c>
      <c r="G29" s="61">
        <v>90</v>
      </c>
      <c r="H29" s="11">
        <v>40</v>
      </c>
      <c r="I29" s="104">
        <v>3.66</v>
      </c>
      <c r="J29" s="196">
        <v>2.71</v>
      </c>
      <c r="K29" s="123">
        <v>208</v>
      </c>
      <c r="L29" s="118">
        <v>189</v>
      </c>
      <c r="M29" s="129">
        <v>160</v>
      </c>
      <c r="N29" s="129">
        <v>126</v>
      </c>
      <c r="O29" s="130">
        <v>104</v>
      </c>
      <c r="P29" s="97">
        <v>350</v>
      </c>
      <c r="Q29" s="60" t="s">
        <v>97</v>
      </c>
      <c r="R29" s="60" t="str">
        <f t="shared" si="3"/>
        <v>≥ 100 mm</v>
      </c>
      <c r="S29" s="5" t="s">
        <v>49</v>
      </c>
      <c r="T29" s="5" t="s">
        <v>50</v>
      </c>
      <c r="U29" s="5"/>
      <c r="V29" s="159" t="s">
        <v>98</v>
      </c>
      <c r="W29" s="112" t="s">
        <v>22</v>
      </c>
      <c r="X29" s="93"/>
      <c r="Y29" s="15"/>
      <c r="Z29" s="15"/>
      <c r="AA29" s="15"/>
    </row>
    <row r="30" spans="1:27" ht="13.95" customHeight="1" x14ac:dyDescent="0.3">
      <c r="A30" s="165" t="s">
        <v>13</v>
      </c>
      <c r="B30" s="6" t="s">
        <v>14</v>
      </c>
      <c r="C30" s="18">
        <v>10</v>
      </c>
      <c r="D30" s="18">
        <v>60</v>
      </c>
      <c r="E30" s="7" t="s">
        <v>3</v>
      </c>
      <c r="F30" s="5" t="s">
        <v>2</v>
      </c>
      <c r="G30" s="61">
        <v>90</v>
      </c>
      <c r="H30" s="11">
        <v>45</v>
      </c>
      <c r="I30" s="104">
        <v>3.58</v>
      </c>
      <c r="J30" s="196">
        <v>2.65</v>
      </c>
      <c r="K30" s="123">
        <v>187</v>
      </c>
      <c r="L30" s="118">
        <v>170</v>
      </c>
      <c r="M30" s="129">
        <v>144</v>
      </c>
      <c r="N30" s="129">
        <v>114</v>
      </c>
      <c r="O30" s="130">
        <v>94</v>
      </c>
      <c r="P30" s="97">
        <v>350</v>
      </c>
      <c r="Q30" s="60" t="s">
        <v>97</v>
      </c>
      <c r="R30" s="60" t="str">
        <f t="shared" si="3"/>
        <v>≥ 100 mm</v>
      </c>
      <c r="S30" s="5" t="s">
        <v>49</v>
      </c>
      <c r="T30" s="5" t="s">
        <v>50</v>
      </c>
      <c r="U30" s="5"/>
      <c r="V30" s="159" t="s">
        <v>98</v>
      </c>
      <c r="W30" s="112" t="s">
        <v>22</v>
      </c>
      <c r="X30" s="93"/>
      <c r="Y30" s="15"/>
      <c r="Z30" s="15"/>
      <c r="AA30" s="15"/>
    </row>
    <row r="31" spans="1:27" ht="13.95" customHeight="1" x14ac:dyDescent="0.3">
      <c r="A31" s="165" t="s">
        <v>13</v>
      </c>
      <c r="B31" s="6" t="s">
        <v>14</v>
      </c>
      <c r="C31" s="18">
        <v>10</v>
      </c>
      <c r="D31" s="18">
        <v>60</v>
      </c>
      <c r="E31" s="7" t="s">
        <v>3</v>
      </c>
      <c r="F31" s="5" t="s">
        <v>2</v>
      </c>
      <c r="G31" s="61">
        <v>90</v>
      </c>
      <c r="H31" s="11">
        <v>50</v>
      </c>
      <c r="I31" s="104">
        <v>3.5</v>
      </c>
      <c r="J31" s="196">
        <v>2.59</v>
      </c>
      <c r="K31" s="123">
        <v>167</v>
      </c>
      <c r="L31" s="118">
        <v>151</v>
      </c>
      <c r="M31" s="129">
        <v>128</v>
      </c>
      <c r="N31" s="129">
        <v>101</v>
      </c>
      <c r="O31" s="130">
        <v>83</v>
      </c>
      <c r="P31" s="97">
        <v>350</v>
      </c>
      <c r="Q31" s="60" t="s">
        <v>97</v>
      </c>
      <c r="R31" s="60" t="str">
        <f t="shared" si="3"/>
        <v>≥ 100 mm</v>
      </c>
      <c r="S31" s="5" t="s">
        <v>49</v>
      </c>
      <c r="T31" s="5" t="s">
        <v>50</v>
      </c>
      <c r="U31" s="5"/>
      <c r="V31" s="159" t="s">
        <v>98</v>
      </c>
      <c r="W31" s="112" t="s">
        <v>22</v>
      </c>
      <c r="X31" s="93"/>
      <c r="Y31" s="15"/>
      <c r="Z31" s="15"/>
      <c r="AA31" s="15"/>
    </row>
    <row r="32" spans="1:27" ht="13.95" customHeight="1" x14ac:dyDescent="0.3">
      <c r="A32" s="165" t="s">
        <v>13</v>
      </c>
      <c r="B32" s="6" t="s">
        <v>14</v>
      </c>
      <c r="C32" s="18">
        <v>10</v>
      </c>
      <c r="D32" s="18">
        <v>60</v>
      </c>
      <c r="E32" s="7" t="s">
        <v>3</v>
      </c>
      <c r="F32" s="5" t="s">
        <v>2</v>
      </c>
      <c r="G32" s="61">
        <v>90</v>
      </c>
      <c r="H32" s="11">
        <v>55</v>
      </c>
      <c r="I32" s="104">
        <v>3.43</v>
      </c>
      <c r="J32" s="196">
        <v>2.54</v>
      </c>
      <c r="K32" s="123">
        <v>146</v>
      </c>
      <c r="L32" s="118">
        <v>132</v>
      </c>
      <c r="M32" s="129">
        <v>112</v>
      </c>
      <c r="N32" s="129">
        <v>88</v>
      </c>
      <c r="O32" s="130">
        <v>73</v>
      </c>
      <c r="P32" s="97">
        <v>350</v>
      </c>
      <c r="Q32" s="60" t="s">
        <v>97</v>
      </c>
      <c r="R32" s="60" t="str">
        <f t="shared" si="3"/>
        <v>≥ 100 mm</v>
      </c>
      <c r="S32" s="5" t="s">
        <v>49</v>
      </c>
      <c r="T32" s="5" t="s">
        <v>50</v>
      </c>
      <c r="U32" s="5"/>
      <c r="V32" s="159" t="s">
        <v>98</v>
      </c>
      <c r="W32" s="112" t="s">
        <v>22</v>
      </c>
      <c r="X32" s="93"/>
      <c r="Y32" s="15"/>
      <c r="Z32" s="15"/>
      <c r="AA32" s="15"/>
    </row>
    <row r="33" spans="1:27" ht="13.95" customHeight="1" x14ac:dyDescent="0.3">
      <c r="A33" s="165" t="s">
        <v>13</v>
      </c>
      <c r="B33" s="6" t="s">
        <v>14</v>
      </c>
      <c r="C33" s="18">
        <v>10</v>
      </c>
      <c r="D33" s="18">
        <v>60</v>
      </c>
      <c r="E33" s="7" t="s">
        <v>3</v>
      </c>
      <c r="F33" s="5" t="s">
        <v>2</v>
      </c>
      <c r="G33" s="61">
        <v>90</v>
      </c>
      <c r="H33" s="11">
        <v>60</v>
      </c>
      <c r="I33" s="104">
        <v>3.36</v>
      </c>
      <c r="J33" s="196">
        <v>2.4900000000000002</v>
      </c>
      <c r="K33" s="123">
        <v>125</v>
      </c>
      <c r="L33" s="118">
        <v>113</v>
      </c>
      <c r="M33" s="129">
        <v>96</v>
      </c>
      <c r="N33" s="129">
        <v>76</v>
      </c>
      <c r="O33" s="130">
        <v>62</v>
      </c>
      <c r="P33" s="97">
        <v>350</v>
      </c>
      <c r="Q33" s="60" t="s">
        <v>97</v>
      </c>
      <c r="R33" s="60" t="str">
        <f t="shared" si="3"/>
        <v>≥ 100 mm</v>
      </c>
      <c r="S33" s="5" t="s">
        <v>49</v>
      </c>
      <c r="T33" s="5" t="s">
        <v>50</v>
      </c>
      <c r="U33" s="5"/>
      <c r="V33" s="159" t="s">
        <v>98</v>
      </c>
      <c r="W33" s="112" t="s">
        <v>22</v>
      </c>
      <c r="X33" s="93"/>
      <c r="Y33" s="15"/>
      <c r="Z33" s="15"/>
      <c r="AA33" s="15"/>
    </row>
    <row r="34" spans="1:27" ht="13.95" customHeight="1" x14ac:dyDescent="0.3">
      <c r="A34" s="5" t="s">
        <v>4</v>
      </c>
      <c r="B34" s="6" t="s">
        <v>8</v>
      </c>
      <c r="C34" s="18">
        <v>10</v>
      </c>
      <c r="D34" s="18">
        <v>145</v>
      </c>
      <c r="E34" s="7" t="s">
        <v>5</v>
      </c>
      <c r="F34" s="5" t="s">
        <v>1</v>
      </c>
      <c r="G34" s="96">
        <v>0</v>
      </c>
      <c r="H34" s="96">
        <v>0</v>
      </c>
      <c r="I34" s="197">
        <v>4.4000000000000004</v>
      </c>
      <c r="J34" s="194">
        <v>2.23</v>
      </c>
      <c r="K34" s="122">
        <v>223</v>
      </c>
      <c r="L34" s="117">
        <v>203</v>
      </c>
      <c r="M34" s="127">
        <v>172</v>
      </c>
      <c r="N34" s="127">
        <v>135</v>
      </c>
      <c r="O34" s="128">
        <v>112</v>
      </c>
      <c r="P34" s="97">
        <v>350</v>
      </c>
      <c r="Q34" s="165"/>
      <c r="R34" s="60" t="s">
        <v>48</v>
      </c>
      <c r="S34" s="5"/>
      <c r="T34" s="5"/>
      <c r="U34" s="5"/>
      <c r="V34" s="140"/>
      <c r="W34" s="112" t="s">
        <v>22</v>
      </c>
      <c r="X34" s="114" t="s">
        <v>28</v>
      </c>
    </row>
    <row r="35" spans="1:27" ht="13.95" customHeight="1" x14ac:dyDescent="0.3">
      <c r="A35" s="5" t="s">
        <v>4</v>
      </c>
      <c r="B35" s="6" t="s">
        <v>8</v>
      </c>
      <c r="C35" s="18">
        <v>10</v>
      </c>
      <c r="D35" s="18">
        <v>145</v>
      </c>
      <c r="E35" s="7" t="s">
        <v>5</v>
      </c>
      <c r="F35" s="5" t="s">
        <v>1</v>
      </c>
      <c r="G35" s="96">
        <v>5</v>
      </c>
      <c r="H35" s="96">
        <v>5</v>
      </c>
      <c r="I35" s="197">
        <v>5.5</v>
      </c>
      <c r="J35" s="194">
        <v>2.81</v>
      </c>
      <c r="K35" s="122">
        <v>280</v>
      </c>
      <c r="L35" s="117">
        <v>254</v>
      </c>
      <c r="M35" s="127">
        <v>215</v>
      </c>
      <c r="N35" s="127">
        <v>170</v>
      </c>
      <c r="O35" s="128">
        <v>140</v>
      </c>
      <c r="P35" s="97">
        <v>350</v>
      </c>
      <c r="Q35" s="165"/>
      <c r="R35" s="60" t="s">
        <v>48</v>
      </c>
      <c r="S35" s="5"/>
      <c r="T35" s="5"/>
      <c r="U35" s="5"/>
      <c r="V35" s="140"/>
      <c r="W35" s="112" t="s">
        <v>22</v>
      </c>
      <c r="X35" s="114" t="s">
        <v>28</v>
      </c>
    </row>
    <row r="36" spans="1:27" ht="13.95" customHeight="1" x14ac:dyDescent="0.3">
      <c r="A36" s="5" t="s">
        <v>4</v>
      </c>
      <c r="B36" s="6" t="s">
        <v>8</v>
      </c>
      <c r="C36" s="18">
        <v>10</v>
      </c>
      <c r="D36" s="18">
        <v>145</v>
      </c>
      <c r="E36" s="7" t="s">
        <v>5</v>
      </c>
      <c r="F36" s="5" t="s">
        <v>1</v>
      </c>
      <c r="G36" s="96">
        <v>10</v>
      </c>
      <c r="H36" s="96">
        <v>10</v>
      </c>
      <c r="I36" s="197">
        <v>6.6</v>
      </c>
      <c r="J36" s="194">
        <v>3.39</v>
      </c>
      <c r="K36" s="122">
        <v>334</v>
      </c>
      <c r="L36" s="117">
        <v>303</v>
      </c>
      <c r="M36" s="127">
        <v>257</v>
      </c>
      <c r="N36" s="127">
        <v>202</v>
      </c>
      <c r="O36" s="128">
        <v>167</v>
      </c>
      <c r="P36" s="97">
        <v>350</v>
      </c>
      <c r="Q36" s="165"/>
      <c r="R36" s="60" t="s">
        <v>48</v>
      </c>
      <c r="S36" s="5"/>
      <c r="T36" s="5"/>
      <c r="U36" s="5"/>
      <c r="V36" s="140"/>
      <c r="W36" s="112" t="s">
        <v>22</v>
      </c>
      <c r="X36" s="114" t="s">
        <v>28</v>
      </c>
    </row>
    <row r="37" spans="1:27" ht="13.95" customHeight="1" x14ac:dyDescent="0.3">
      <c r="A37" s="5" t="s">
        <v>4</v>
      </c>
      <c r="B37" s="6" t="s">
        <v>8</v>
      </c>
      <c r="C37" s="18">
        <v>10</v>
      </c>
      <c r="D37" s="18">
        <v>145</v>
      </c>
      <c r="E37" s="7" t="s">
        <v>5</v>
      </c>
      <c r="F37" s="5" t="s">
        <v>1</v>
      </c>
      <c r="G37" s="96">
        <v>15</v>
      </c>
      <c r="H37" s="96">
        <v>15</v>
      </c>
      <c r="I37" s="197">
        <v>7.7</v>
      </c>
      <c r="J37" s="194">
        <v>3.97</v>
      </c>
      <c r="K37" s="122">
        <v>383</v>
      </c>
      <c r="L37" s="117">
        <v>348</v>
      </c>
      <c r="M37" s="127">
        <v>295</v>
      </c>
      <c r="N37" s="127">
        <v>232</v>
      </c>
      <c r="O37" s="128">
        <v>192</v>
      </c>
      <c r="P37" s="97">
        <v>350</v>
      </c>
      <c r="Q37" s="165"/>
      <c r="R37" s="60" t="s">
        <v>48</v>
      </c>
      <c r="S37" s="5"/>
      <c r="T37" s="5"/>
      <c r="U37" s="5"/>
      <c r="V37" s="140"/>
      <c r="W37" s="112" t="s">
        <v>22</v>
      </c>
      <c r="X37" s="114" t="s">
        <v>28</v>
      </c>
    </row>
    <row r="38" spans="1:27" ht="13.95" customHeight="1" x14ac:dyDescent="0.3">
      <c r="A38" s="5" t="s">
        <v>4</v>
      </c>
      <c r="B38" s="6" t="s">
        <v>8</v>
      </c>
      <c r="C38" s="18">
        <v>10</v>
      </c>
      <c r="D38" s="18">
        <v>145</v>
      </c>
      <c r="E38" s="7" t="s">
        <v>5</v>
      </c>
      <c r="F38" s="5" t="s">
        <v>1</v>
      </c>
      <c r="G38" s="96">
        <v>20</v>
      </c>
      <c r="H38" s="96">
        <v>20</v>
      </c>
      <c r="I38" s="197">
        <v>8.9</v>
      </c>
      <c r="J38" s="194">
        <v>4.54</v>
      </c>
      <c r="K38" s="122">
        <v>427</v>
      </c>
      <c r="L38" s="117">
        <v>388</v>
      </c>
      <c r="M38" s="127">
        <v>328</v>
      </c>
      <c r="N38" s="127">
        <v>259</v>
      </c>
      <c r="O38" s="128">
        <v>214</v>
      </c>
      <c r="P38" s="97">
        <v>350</v>
      </c>
      <c r="Q38" s="165"/>
      <c r="R38" s="60" t="s">
        <v>48</v>
      </c>
      <c r="S38" s="5"/>
      <c r="T38" s="5"/>
      <c r="U38" s="5"/>
      <c r="V38" s="140"/>
      <c r="W38" s="112" t="s">
        <v>22</v>
      </c>
      <c r="X38" s="114" t="s">
        <v>28</v>
      </c>
    </row>
    <row r="39" spans="1:27" ht="13.95" customHeight="1" x14ac:dyDescent="0.3">
      <c r="A39" s="5" t="s">
        <v>4</v>
      </c>
      <c r="B39" s="6" t="s">
        <v>8</v>
      </c>
      <c r="C39" s="18">
        <v>10</v>
      </c>
      <c r="D39" s="18">
        <v>145</v>
      </c>
      <c r="E39" s="7" t="s">
        <v>5</v>
      </c>
      <c r="F39" s="5" t="s">
        <v>1</v>
      </c>
      <c r="G39" s="96">
        <v>25</v>
      </c>
      <c r="H39" s="96">
        <v>25</v>
      </c>
      <c r="I39" s="197">
        <v>10</v>
      </c>
      <c r="J39" s="194">
        <v>5.12</v>
      </c>
      <c r="K39" s="122">
        <v>464</v>
      </c>
      <c r="L39" s="117">
        <v>422</v>
      </c>
      <c r="M39" s="127">
        <v>357</v>
      </c>
      <c r="N39" s="127">
        <v>281</v>
      </c>
      <c r="O39" s="128">
        <v>232</v>
      </c>
      <c r="P39" s="97">
        <v>350</v>
      </c>
      <c r="Q39" s="165"/>
      <c r="R39" s="60" t="s">
        <v>48</v>
      </c>
      <c r="S39" s="5"/>
      <c r="T39" s="5"/>
      <c r="U39" s="5"/>
      <c r="V39" s="140"/>
      <c r="W39" s="112" t="s">
        <v>22</v>
      </c>
      <c r="X39" s="114" t="s">
        <v>28</v>
      </c>
    </row>
    <row r="40" spans="1:27" ht="13.95" customHeight="1" x14ac:dyDescent="0.3">
      <c r="A40" s="5" t="s">
        <v>4</v>
      </c>
      <c r="B40" s="6" t="s">
        <v>8</v>
      </c>
      <c r="C40" s="18">
        <v>10</v>
      </c>
      <c r="D40" s="18">
        <v>145</v>
      </c>
      <c r="E40" s="7" t="s">
        <v>5</v>
      </c>
      <c r="F40" s="5" t="s">
        <v>1</v>
      </c>
      <c r="G40" s="96">
        <v>30</v>
      </c>
      <c r="H40" s="96">
        <v>30</v>
      </c>
      <c r="I40" s="197">
        <v>11.1</v>
      </c>
      <c r="J40" s="194">
        <v>5.7</v>
      </c>
      <c r="K40" s="122">
        <v>494</v>
      </c>
      <c r="L40" s="117">
        <v>449</v>
      </c>
      <c r="M40" s="127">
        <v>380</v>
      </c>
      <c r="N40" s="127">
        <v>299</v>
      </c>
      <c r="O40" s="128">
        <v>247</v>
      </c>
      <c r="P40" s="97">
        <v>350</v>
      </c>
      <c r="Q40" s="165"/>
      <c r="R40" s="60" t="s">
        <v>48</v>
      </c>
      <c r="S40" s="5"/>
      <c r="T40" s="5"/>
      <c r="U40" s="5"/>
      <c r="V40" s="140"/>
      <c r="W40" s="112" t="s">
        <v>22</v>
      </c>
      <c r="X40" s="114" t="s">
        <v>28</v>
      </c>
    </row>
    <row r="41" spans="1:27" ht="13.95" customHeight="1" x14ac:dyDescent="0.3">
      <c r="A41" s="5" t="s">
        <v>4</v>
      </c>
      <c r="B41" s="6" t="s">
        <v>8</v>
      </c>
      <c r="C41" s="18">
        <v>10</v>
      </c>
      <c r="D41" s="18">
        <v>145</v>
      </c>
      <c r="E41" s="7" t="s">
        <v>5</v>
      </c>
      <c r="F41" s="5" t="s">
        <v>1</v>
      </c>
      <c r="G41" s="96">
        <v>35</v>
      </c>
      <c r="H41" s="96">
        <v>35</v>
      </c>
      <c r="I41" s="197">
        <v>12.2</v>
      </c>
      <c r="J41" s="194">
        <v>6.28</v>
      </c>
      <c r="K41" s="122">
        <v>514</v>
      </c>
      <c r="L41" s="117">
        <v>468</v>
      </c>
      <c r="M41" s="127">
        <v>396</v>
      </c>
      <c r="N41" s="127">
        <v>312</v>
      </c>
      <c r="O41" s="128">
        <v>257</v>
      </c>
      <c r="P41" s="97">
        <v>350</v>
      </c>
      <c r="Q41" s="165"/>
      <c r="R41" s="60" t="s">
        <v>48</v>
      </c>
      <c r="S41" s="5"/>
      <c r="T41" s="5"/>
      <c r="U41" s="5"/>
      <c r="V41" s="140"/>
      <c r="W41" s="112" t="s">
        <v>22</v>
      </c>
      <c r="X41" s="114" t="s">
        <v>28</v>
      </c>
    </row>
    <row r="42" spans="1:27" ht="13.95" customHeight="1" x14ac:dyDescent="0.3">
      <c r="A42" s="5" t="s">
        <v>4</v>
      </c>
      <c r="B42" s="6" t="s">
        <v>8</v>
      </c>
      <c r="C42" s="18">
        <v>10</v>
      </c>
      <c r="D42" s="18">
        <v>145</v>
      </c>
      <c r="E42" s="7" t="s">
        <v>5</v>
      </c>
      <c r="F42" s="5" t="s">
        <v>1</v>
      </c>
      <c r="G42" s="96">
        <v>40</v>
      </c>
      <c r="H42" s="96">
        <v>40</v>
      </c>
      <c r="I42" s="197">
        <v>13.4</v>
      </c>
      <c r="J42" s="194">
        <v>6.86</v>
      </c>
      <c r="K42" s="122">
        <v>525</v>
      </c>
      <c r="L42" s="117">
        <v>478</v>
      </c>
      <c r="M42" s="127">
        <v>404</v>
      </c>
      <c r="N42" s="127">
        <v>318</v>
      </c>
      <c r="O42" s="128">
        <v>263</v>
      </c>
      <c r="P42" s="97">
        <v>350</v>
      </c>
      <c r="Q42" s="165"/>
      <c r="R42" s="60" t="s">
        <v>48</v>
      </c>
      <c r="S42" s="5"/>
      <c r="T42" s="5"/>
      <c r="U42" s="5"/>
      <c r="V42" s="140"/>
      <c r="W42" s="112" t="s">
        <v>22</v>
      </c>
      <c r="X42" s="114" t="s">
        <v>28</v>
      </c>
    </row>
    <row r="43" spans="1:27" ht="13.95" customHeight="1" x14ac:dyDescent="0.3">
      <c r="A43" s="5" t="s">
        <v>4</v>
      </c>
      <c r="B43" s="6" t="s">
        <v>8</v>
      </c>
      <c r="C43" s="18">
        <v>10</v>
      </c>
      <c r="D43" s="18">
        <v>145</v>
      </c>
      <c r="E43" s="7" t="s">
        <v>5</v>
      </c>
      <c r="F43" s="5" t="s">
        <v>1</v>
      </c>
      <c r="G43" s="96">
        <v>45</v>
      </c>
      <c r="H43" s="96">
        <v>45</v>
      </c>
      <c r="I43" s="197">
        <v>14.5</v>
      </c>
      <c r="J43" s="194">
        <v>7.44</v>
      </c>
      <c r="K43" s="122">
        <v>526</v>
      </c>
      <c r="L43" s="117">
        <v>478</v>
      </c>
      <c r="M43" s="127">
        <v>404</v>
      </c>
      <c r="N43" s="127">
        <v>319</v>
      </c>
      <c r="O43" s="128">
        <v>263</v>
      </c>
      <c r="P43" s="97">
        <v>350</v>
      </c>
      <c r="Q43" s="165"/>
      <c r="R43" s="60" t="s">
        <v>48</v>
      </c>
      <c r="S43" s="5"/>
      <c r="T43" s="5"/>
      <c r="U43" s="5"/>
      <c r="V43" s="140"/>
      <c r="W43" s="112" t="s">
        <v>22</v>
      </c>
      <c r="X43" s="114" t="s">
        <v>28</v>
      </c>
    </row>
    <row r="44" spans="1:27" ht="13.95" customHeight="1" x14ac:dyDescent="0.3">
      <c r="A44" s="82" t="s">
        <v>4</v>
      </c>
      <c r="B44" s="6" t="s">
        <v>8</v>
      </c>
      <c r="C44" s="18">
        <v>10</v>
      </c>
      <c r="D44" s="18">
        <v>145</v>
      </c>
      <c r="E44" s="7" t="s">
        <v>5</v>
      </c>
      <c r="F44" s="7" t="s">
        <v>2</v>
      </c>
      <c r="G44" s="61">
        <v>0</v>
      </c>
      <c r="H44" s="11">
        <v>0</v>
      </c>
      <c r="I44" s="198">
        <v>3.01</v>
      </c>
      <c r="J44" s="199">
        <v>2.23</v>
      </c>
      <c r="K44" s="122">
        <v>223</v>
      </c>
      <c r="L44" s="117">
        <v>203</v>
      </c>
      <c r="M44" s="127">
        <v>172</v>
      </c>
      <c r="N44" s="127">
        <v>135</v>
      </c>
      <c r="O44" s="128">
        <v>112</v>
      </c>
      <c r="P44" s="97">
        <v>350</v>
      </c>
      <c r="Q44" s="165"/>
      <c r="R44" s="60" t="s">
        <v>96</v>
      </c>
      <c r="S44" s="5"/>
      <c r="T44" s="5"/>
      <c r="U44" s="5"/>
      <c r="V44" s="159" t="s">
        <v>52</v>
      </c>
      <c r="W44" s="112" t="s">
        <v>22</v>
      </c>
      <c r="X44" s="114" t="s">
        <v>28</v>
      </c>
    </row>
    <row r="45" spans="1:27" ht="13.95" customHeight="1" x14ac:dyDescent="0.3">
      <c r="A45" s="82" t="s">
        <v>4</v>
      </c>
      <c r="B45" s="6" t="s">
        <v>8</v>
      </c>
      <c r="C45" s="18">
        <v>10</v>
      </c>
      <c r="D45" s="18">
        <v>145</v>
      </c>
      <c r="E45" s="7" t="s">
        <v>5</v>
      </c>
      <c r="F45" s="7" t="s">
        <v>2</v>
      </c>
      <c r="G45" s="95">
        <v>0</v>
      </c>
      <c r="H45" s="11">
        <v>5</v>
      </c>
      <c r="I45" s="198">
        <v>2.99</v>
      </c>
      <c r="J45" s="199">
        <v>2.21</v>
      </c>
      <c r="K45" s="122">
        <v>220</v>
      </c>
      <c r="L45" s="117">
        <v>200</v>
      </c>
      <c r="M45" s="127">
        <v>170</v>
      </c>
      <c r="N45" s="127">
        <v>134</v>
      </c>
      <c r="O45" s="128">
        <v>110</v>
      </c>
      <c r="P45" s="97">
        <v>350</v>
      </c>
      <c r="Q45" s="165"/>
      <c r="R45" s="60" t="s">
        <v>48</v>
      </c>
      <c r="S45" s="5"/>
      <c r="T45" s="5"/>
      <c r="U45" s="5"/>
      <c r="V45" s="159" t="s">
        <v>52</v>
      </c>
      <c r="W45" s="112" t="s">
        <v>22</v>
      </c>
      <c r="X45" s="114" t="s">
        <v>28</v>
      </c>
    </row>
    <row r="46" spans="1:27" ht="13.95" customHeight="1" x14ac:dyDescent="0.3">
      <c r="A46" s="82" t="s">
        <v>4</v>
      </c>
      <c r="B46" s="6" t="s">
        <v>8</v>
      </c>
      <c r="C46" s="18">
        <v>10</v>
      </c>
      <c r="D46" s="18">
        <v>145</v>
      </c>
      <c r="E46" s="7" t="s">
        <v>5</v>
      </c>
      <c r="F46" s="7" t="s">
        <v>2</v>
      </c>
      <c r="G46" s="95">
        <v>0</v>
      </c>
      <c r="H46" s="11">
        <v>10</v>
      </c>
      <c r="I46" s="198">
        <v>2.92</v>
      </c>
      <c r="J46" s="199">
        <v>2.16</v>
      </c>
      <c r="K46" s="122">
        <v>213</v>
      </c>
      <c r="L46" s="117">
        <v>194</v>
      </c>
      <c r="M46" s="127">
        <v>164</v>
      </c>
      <c r="N46" s="127">
        <v>129</v>
      </c>
      <c r="O46" s="128">
        <v>106</v>
      </c>
      <c r="P46" s="97">
        <v>350</v>
      </c>
      <c r="Q46" s="165"/>
      <c r="R46" s="60" t="s">
        <v>48</v>
      </c>
      <c r="S46" s="5"/>
      <c r="T46" s="5"/>
      <c r="U46" s="5"/>
      <c r="V46" s="159" t="s">
        <v>52</v>
      </c>
      <c r="W46" s="112" t="s">
        <v>22</v>
      </c>
      <c r="X46" s="114" t="s">
        <v>28</v>
      </c>
    </row>
    <row r="47" spans="1:27" ht="13.95" customHeight="1" x14ac:dyDescent="0.3">
      <c r="A47" s="82" t="s">
        <v>4</v>
      </c>
      <c r="B47" s="6" t="s">
        <v>8</v>
      </c>
      <c r="C47" s="18">
        <v>10</v>
      </c>
      <c r="D47" s="18">
        <v>145</v>
      </c>
      <c r="E47" s="7" t="s">
        <v>5</v>
      </c>
      <c r="F47" s="7" t="s">
        <v>2</v>
      </c>
      <c r="G47" s="95">
        <v>0</v>
      </c>
      <c r="H47" s="11">
        <v>15</v>
      </c>
      <c r="I47" s="198">
        <v>2.82</v>
      </c>
      <c r="J47" s="199">
        <v>2.09</v>
      </c>
      <c r="K47" s="122">
        <v>201</v>
      </c>
      <c r="L47" s="117">
        <v>183</v>
      </c>
      <c r="M47" s="127">
        <v>155</v>
      </c>
      <c r="N47" s="127">
        <v>122</v>
      </c>
      <c r="O47" s="128">
        <v>101</v>
      </c>
      <c r="P47" s="97">
        <v>350</v>
      </c>
      <c r="Q47" s="165"/>
      <c r="R47" s="60" t="s">
        <v>48</v>
      </c>
      <c r="S47" s="5"/>
      <c r="T47" s="5"/>
      <c r="U47" s="5"/>
      <c r="V47" s="159" t="s">
        <v>52</v>
      </c>
      <c r="W47" s="112" t="s">
        <v>22</v>
      </c>
      <c r="X47" s="114" t="s">
        <v>28</v>
      </c>
    </row>
    <row r="48" spans="1:27" ht="13.95" customHeight="1" x14ac:dyDescent="0.3">
      <c r="A48" s="82" t="s">
        <v>4</v>
      </c>
      <c r="B48" s="6" t="s">
        <v>8</v>
      </c>
      <c r="C48" s="18">
        <v>10</v>
      </c>
      <c r="D48" s="18">
        <v>145</v>
      </c>
      <c r="E48" s="7" t="s">
        <v>5</v>
      </c>
      <c r="F48" s="7" t="s">
        <v>2</v>
      </c>
      <c r="G48" s="95">
        <v>0</v>
      </c>
      <c r="H48" s="11">
        <v>20</v>
      </c>
      <c r="I48" s="198">
        <v>2.69</v>
      </c>
      <c r="J48" s="199">
        <v>1.99</v>
      </c>
      <c r="K48" s="122">
        <v>187</v>
      </c>
      <c r="L48" s="117">
        <v>170</v>
      </c>
      <c r="M48" s="127">
        <v>144</v>
      </c>
      <c r="N48" s="127">
        <v>114</v>
      </c>
      <c r="O48" s="128">
        <v>94</v>
      </c>
      <c r="P48" s="97">
        <v>350</v>
      </c>
      <c r="Q48" s="165"/>
      <c r="R48" s="60" t="s">
        <v>48</v>
      </c>
      <c r="S48" s="5"/>
      <c r="T48" s="5"/>
      <c r="U48" s="5"/>
      <c r="V48" s="159" t="s">
        <v>52</v>
      </c>
      <c r="W48" s="112" t="s">
        <v>22</v>
      </c>
      <c r="X48" s="114" t="s">
        <v>28</v>
      </c>
    </row>
    <row r="49" spans="1:24" ht="13.95" customHeight="1" x14ac:dyDescent="0.3">
      <c r="A49" s="82" t="s">
        <v>4</v>
      </c>
      <c r="B49" s="6" t="s">
        <v>8</v>
      </c>
      <c r="C49" s="18">
        <v>10</v>
      </c>
      <c r="D49" s="18">
        <v>145</v>
      </c>
      <c r="E49" s="7" t="s">
        <v>5</v>
      </c>
      <c r="F49" s="7" t="s">
        <v>2</v>
      </c>
      <c r="G49" s="95">
        <v>0</v>
      </c>
      <c r="H49" s="11">
        <v>25</v>
      </c>
      <c r="I49" s="198">
        <v>2.56</v>
      </c>
      <c r="J49" s="199">
        <v>1.9</v>
      </c>
      <c r="K49" s="122">
        <v>172</v>
      </c>
      <c r="L49" s="117">
        <v>156</v>
      </c>
      <c r="M49" s="127">
        <v>132</v>
      </c>
      <c r="N49" s="127">
        <v>104</v>
      </c>
      <c r="O49" s="128">
        <v>86</v>
      </c>
      <c r="P49" s="97">
        <v>350</v>
      </c>
      <c r="Q49" s="165"/>
      <c r="R49" s="60" t="s">
        <v>48</v>
      </c>
      <c r="S49" s="5"/>
      <c r="T49" s="5"/>
      <c r="U49" s="5"/>
      <c r="V49" s="159" t="s">
        <v>52</v>
      </c>
      <c r="W49" s="112" t="s">
        <v>22</v>
      </c>
      <c r="X49" s="114" t="s">
        <v>28</v>
      </c>
    </row>
    <row r="50" spans="1:24" ht="13.95" customHeight="1" x14ac:dyDescent="0.3">
      <c r="A50" s="82" t="s">
        <v>4</v>
      </c>
      <c r="B50" s="6" t="s">
        <v>8</v>
      </c>
      <c r="C50" s="18">
        <v>10</v>
      </c>
      <c r="D50" s="18">
        <v>145</v>
      </c>
      <c r="E50" s="7" t="s">
        <v>5</v>
      </c>
      <c r="F50" s="7" t="s">
        <v>2</v>
      </c>
      <c r="G50" s="95">
        <v>0</v>
      </c>
      <c r="H50" s="11">
        <v>30</v>
      </c>
      <c r="I50" s="198">
        <v>2.4300000000000002</v>
      </c>
      <c r="J50" s="199">
        <v>1.8</v>
      </c>
      <c r="K50" s="122">
        <v>156</v>
      </c>
      <c r="L50" s="117">
        <v>142</v>
      </c>
      <c r="M50" s="127">
        <v>120</v>
      </c>
      <c r="N50" s="127">
        <v>94</v>
      </c>
      <c r="O50" s="128">
        <v>78</v>
      </c>
      <c r="P50" s="97">
        <v>350</v>
      </c>
      <c r="Q50" s="165"/>
      <c r="R50" s="60" t="s">
        <v>48</v>
      </c>
      <c r="S50" s="5"/>
      <c r="T50" s="5"/>
      <c r="U50" s="5"/>
      <c r="V50" s="159" t="s">
        <v>52</v>
      </c>
      <c r="W50" s="112" t="s">
        <v>22</v>
      </c>
      <c r="X50" s="114" t="s">
        <v>28</v>
      </c>
    </row>
    <row r="51" spans="1:24" ht="13.95" customHeight="1" x14ac:dyDescent="0.3">
      <c r="A51" s="82" t="s">
        <v>4</v>
      </c>
      <c r="B51" s="6" t="s">
        <v>8</v>
      </c>
      <c r="C51" s="18">
        <v>10</v>
      </c>
      <c r="D51" s="18">
        <v>145</v>
      </c>
      <c r="E51" s="7" t="s">
        <v>5</v>
      </c>
      <c r="F51" s="7" t="s">
        <v>2</v>
      </c>
      <c r="G51" s="95">
        <v>0</v>
      </c>
      <c r="H51" s="11">
        <v>35</v>
      </c>
      <c r="I51" s="198">
        <v>2.2999999999999998</v>
      </c>
      <c r="J51" s="199">
        <v>1.71</v>
      </c>
      <c r="K51" s="122">
        <v>140</v>
      </c>
      <c r="L51" s="117">
        <v>127</v>
      </c>
      <c r="M51" s="127">
        <v>108</v>
      </c>
      <c r="N51" s="127">
        <v>85</v>
      </c>
      <c r="O51" s="128">
        <v>70</v>
      </c>
      <c r="P51" s="97">
        <v>350</v>
      </c>
      <c r="Q51" s="165"/>
      <c r="R51" s="60" t="s">
        <v>48</v>
      </c>
      <c r="S51" s="5"/>
      <c r="T51" s="5"/>
      <c r="U51" s="5"/>
      <c r="V51" s="159" t="s">
        <v>52</v>
      </c>
      <c r="W51" s="112" t="s">
        <v>22</v>
      </c>
      <c r="X51" s="114" t="s">
        <v>28</v>
      </c>
    </row>
    <row r="52" spans="1:24" ht="13.95" customHeight="1" x14ac:dyDescent="0.3">
      <c r="A52" s="82" t="s">
        <v>4</v>
      </c>
      <c r="B52" s="6" t="s">
        <v>8</v>
      </c>
      <c r="C52" s="18">
        <v>10</v>
      </c>
      <c r="D52" s="18">
        <v>145</v>
      </c>
      <c r="E52" s="7" t="s">
        <v>5</v>
      </c>
      <c r="F52" s="7" t="s">
        <v>2</v>
      </c>
      <c r="G52" s="95">
        <v>0</v>
      </c>
      <c r="H52" s="11">
        <v>40</v>
      </c>
      <c r="I52" s="198">
        <v>2.19</v>
      </c>
      <c r="J52" s="199">
        <v>1.62</v>
      </c>
      <c r="K52" s="122">
        <v>124</v>
      </c>
      <c r="L52" s="117">
        <v>113</v>
      </c>
      <c r="M52" s="127">
        <v>96</v>
      </c>
      <c r="N52" s="127">
        <v>75</v>
      </c>
      <c r="O52" s="128">
        <v>62</v>
      </c>
      <c r="P52" s="97">
        <v>350</v>
      </c>
      <c r="Q52" s="165"/>
      <c r="R52" s="60" t="s">
        <v>48</v>
      </c>
      <c r="S52" s="5"/>
      <c r="T52" s="5"/>
      <c r="U52" s="5"/>
      <c r="V52" s="159" t="s">
        <v>52</v>
      </c>
      <c r="W52" s="112" t="s">
        <v>22</v>
      </c>
      <c r="X52" s="114" t="s">
        <v>28</v>
      </c>
    </row>
    <row r="53" spans="1:24" ht="13.95" customHeight="1" x14ac:dyDescent="0.3">
      <c r="A53" s="82" t="s">
        <v>4</v>
      </c>
      <c r="B53" s="6" t="s">
        <v>8</v>
      </c>
      <c r="C53" s="18">
        <v>10</v>
      </c>
      <c r="D53" s="18">
        <v>145</v>
      </c>
      <c r="E53" s="7" t="s">
        <v>5</v>
      </c>
      <c r="F53" s="7" t="s">
        <v>2</v>
      </c>
      <c r="G53" s="95">
        <v>0</v>
      </c>
      <c r="H53" s="11">
        <v>45</v>
      </c>
      <c r="I53" s="198">
        <v>2.09</v>
      </c>
      <c r="J53" s="199">
        <v>1.55</v>
      </c>
      <c r="K53" s="122">
        <v>109</v>
      </c>
      <c r="L53" s="117">
        <v>99</v>
      </c>
      <c r="M53" s="127">
        <v>84</v>
      </c>
      <c r="N53" s="127">
        <v>66</v>
      </c>
      <c r="O53" s="128">
        <v>55</v>
      </c>
      <c r="P53" s="97">
        <v>350</v>
      </c>
      <c r="Q53" s="165"/>
      <c r="R53" s="60" t="s">
        <v>48</v>
      </c>
      <c r="S53" s="5"/>
      <c r="T53" s="5"/>
      <c r="U53" s="5"/>
      <c r="V53" s="159" t="s">
        <v>52</v>
      </c>
      <c r="W53" s="112" t="s">
        <v>22</v>
      </c>
      <c r="X53" s="114" t="s">
        <v>28</v>
      </c>
    </row>
    <row r="54" spans="1:24" ht="13.95" customHeight="1" x14ac:dyDescent="0.3">
      <c r="A54" s="82" t="s">
        <v>4</v>
      </c>
      <c r="B54" s="6" t="s">
        <v>8</v>
      </c>
      <c r="C54" s="18">
        <v>10</v>
      </c>
      <c r="D54" s="18">
        <v>145</v>
      </c>
      <c r="E54" s="7" t="s">
        <v>5</v>
      </c>
      <c r="F54" s="7" t="s">
        <v>2</v>
      </c>
      <c r="G54" s="95">
        <v>0</v>
      </c>
      <c r="H54" s="11">
        <v>50</v>
      </c>
      <c r="I54" s="198">
        <v>2</v>
      </c>
      <c r="J54" s="199">
        <v>1.48</v>
      </c>
      <c r="K54" s="122">
        <v>95</v>
      </c>
      <c r="L54" s="117">
        <v>87</v>
      </c>
      <c r="M54" s="127">
        <v>73</v>
      </c>
      <c r="N54" s="127">
        <v>58</v>
      </c>
      <c r="O54" s="128">
        <v>48</v>
      </c>
      <c r="P54" s="97">
        <v>350</v>
      </c>
      <c r="Q54" s="165"/>
      <c r="R54" s="60" t="s">
        <v>48</v>
      </c>
      <c r="S54" s="5"/>
      <c r="T54" s="5"/>
      <c r="U54" s="5"/>
      <c r="V54" s="159" t="s">
        <v>52</v>
      </c>
      <c r="W54" s="112" t="s">
        <v>22</v>
      </c>
      <c r="X54" s="114" t="s">
        <v>28</v>
      </c>
    </row>
    <row r="55" spans="1:24" ht="13.95" customHeight="1" x14ac:dyDescent="0.3">
      <c r="A55" s="82" t="s">
        <v>4</v>
      </c>
      <c r="B55" s="6" t="s">
        <v>8</v>
      </c>
      <c r="C55" s="18">
        <v>10</v>
      </c>
      <c r="D55" s="18">
        <v>145</v>
      </c>
      <c r="E55" s="7" t="s">
        <v>5</v>
      </c>
      <c r="F55" s="7" t="s">
        <v>2</v>
      </c>
      <c r="G55" s="95">
        <v>0</v>
      </c>
      <c r="H55" s="11">
        <v>55</v>
      </c>
      <c r="I55" s="198">
        <v>1.93</v>
      </c>
      <c r="J55" s="199">
        <v>1.43</v>
      </c>
      <c r="K55" s="122">
        <v>82</v>
      </c>
      <c r="L55" s="117">
        <v>74</v>
      </c>
      <c r="M55" s="127">
        <v>63</v>
      </c>
      <c r="N55" s="127">
        <v>50</v>
      </c>
      <c r="O55" s="128">
        <v>41</v>
      </c>
      <c r="P55" s="97">
        <v>350</v>
      </c>
      <c r="Q55" s="165"/>
      <c r="R55" s="60" t="s">
        <v>48</v>
      </c>
      <c r="S55" s="5"/>
      <c r="T55" s="5"/>
      <c r="U55" s="5"/>
      <c r="V55" s="159" t="s">
        <v>52</v>
      </c>
      <c r="W55" s="112" t="s">
        <v>22</v>
      </c>
      <c r="X55" s="114" t="s">
        <v>28</v>
      </c>
    </row>
    <row r="56" spans="1:24" ht="13.95" customHeight="1" x14ac:dyDescent="0.3">
      <c r="A56" s="82" t="s">
        <v>4</v>
      </c>
      <c r="B56" s="6" t="s">
        <v>8</v>
      </c>
      <c r="C56" s="18">
        <v>10</v>
      </c>
      <c r="D56" s="18">
        <v>145</v>
      </c>
      <c r="E56" s="7" t="s">
        <v>5</v>
      </c>
      <c r="F56" s="7" t="s">
        <v>2</v>
      </c>
      <c r="G56" s="95">
        <v>0</v>
      </c>
      <c r="H56" s="11">
        <v>60</v>
      </c>
      <c r="I56" s="198">
        <v>1.86</v>
      </c>
      <c r="J56" s="199">
        <v>1.38</v>
      </c>
      <c r="K56" s="122">
        <v>69</v>
      </c>
      <c r="L56" s="117">
        <v>63</v>
      </c>
      <c r="M56" s="127">
        <v>53</v>
      </c>
      <c r="N56" s="127">
        <v>42</v>
      </c>
      <c r="O56" s="128">
        <v>34</v>
      </c>
      <c r="P56" s="97">
        <v>350</v>
      </c>
      <c r="Q56" s="165"/>
      <c r="R56" s="60" t="s">
        <v>48</v>
      </c>
      <c r="S56" s="5"/>
      <c r="T56" s="5"/>
      <c r="U56" s="5"/>
      <c r="V56" s="159" t="s">
        <v>52</v>
      </c>
      <c r="W56" s="112" t="s">
        <v>22</v>
      </c>
      <c r="X56" s="114" t="s">
        <v>28</v>
      </c>
    </row>
    <row r="57" spans="1:24" ht="13.95" customHeight="1" x14ac:dyDescent="0.3">
      <c r="A57" s="5" t="s">
        <v>4</v>
      </c>
      <c r="B57" s="6" t="s">
        <v>8</v>
      </c>
      <c r="C57" s="18">
        <v>10</v>
      </c>
      <c r="D57" s="18">
        <v>145</v>
      </c>
      <c r="E57" s="7" t="s">
        <v>5</v>
      </c>
      <c r="F57" s="184" t="s">
        <v>7</v>
      </c>
      <c r="G57" s="61">
        <v>0</v>
      </c>
      <c r="H57" s="1" t="s">
        <v>20</v>
      </c>
      <c r="I57" s="197">
        <v>3.01</v>
      </c>
      <c r="J57" s="200">
        <v>2.23</v>
      </c>
      <c r="K57" s="124">
        <v>223</v>
      </c>
      <c r="L57" s="119">
        <v>203</v>
      </c>
      <c r="M57" s="131">
        <v>172</v>
      </c>
      <c r="N57" s="131">
        <v>135</v>
      </c>
      <c r="O57" s="132">
        <v>112</v>
      </c>
      <c r="P57" s="97">
        <v>350</v>
      </c>
      <c r="Q57" s="165"/>
      <c r="R57" s="60" t="s">
        <v>48</v>
      </c>
      <c r="S57" s="5"/>
      <c r="T57" s="5"/>
      <c r="U57" s="5"/>
      <c r="V57" s="9"/>
      <c r="W57" s="112" t="s">
        <v>22</v>
      </c>
      <c r="X57" s="114" t="s">
        <v>28</v>
      </c>
    </row>
    <row r="58" spans="1:24" ht="13.95" customHeight="1" x14ac:dyDescent="0.3">
      <c r="A58" s="5" t="s">
        <v>4</v>
      </c>
      <c r="B58" s="6" t="s">
        <v>8</v>
      </c>
      <c r="C58" s="18">
        <v>10</v>
      </c>
      <c r="D58" s="18">
        <v>145</v>
      </c>
      <c r="E58" s="5" t="s">
        <v>6</v>
      </c>
      <c r="F58" s="184" t="s">
        <v>7</v>
      </c>
      <c r="G58" s="61">
        <v>90</v>
      </c>
      <c r="H58" s="1" t="s">
        <v>20</v>
      </c>
      <c r="I58" s="197">
        <v>10.039999999999999</v>
      </c>
      <c r="J58" s="194">
        <v>7.44</v>
      </c>
      <c r="K58" s="122">
        <v>744</v>
      </c>
      <c r="L58" s="117">
        <v>676</v>
      </c>
      <c r="M58" s="127">
        <v>572</v>
      </c>
      <c r="N58" s="127">
        <v>451</v>
      </c>
      <c r="O58" s="128">
        <v>372</v>
      </c>
      <c r="P58" s="97">
        <v>350</v>
      </c>
      <c r="Q58" s="162" t="str">
        <f>"≥ "&amp;MAX(80,180)&amp;" mm"</f>
        <v>≥ 180 mm</v>
      </c>
      <c r="R58" s="60" t="str">
        <f>"≥ "&amp;MAX(10*C58,180)&amp;" mm"</f>
        <v>≥ 180 mm</v>
      </c>
      <c r="S58" s="146" t="s">
        <v>49</v>
      </c>
      <c r="T58" s="5" t="s">
        <v>50</v>
      </c>
      <c r="U58" s="5"/>
      <c r="V58" s="111"/>
      <c r="W58" s="112" t="s">
        <v>22</v>
      </c>
      <c r="X58" s="18"/>
    </row>
    <row r="59" spans="1:24" ht="13.95" customHeight="1" x14ac:dyDescent="0.3">
      <c r="A59" s="5" t="s">
        <v>4</v>
      </c>
      <c r="B59" s="6" t="s">
        <v>8</v>
      </c>
      <c r="C59" s="18">
        <v>10</v>
      </c>
      <c r="D59" s="18">
        <v>145</v>
      </c>
      <c r="E59" s="5" t="s">
        <v>3</v>
      </c>
      <c r="F59" s="5" t="s">
        <v>1</v>
      </c>
      <c r="G59" s="96">
        <v>90</v>
      </c>
      <c r="H59" s="108">
        <f t="shared" ref="H59:H71" si="4">90-G59</f>
        <v>0</v>
      </c>
      <c r="I59" s="193">
        <v>14.5</v>
      </c>
      <c r="J59" s="194">
        <v>7.44</v>
      </c>
      <c r="K59" s="122">
        <v>744</v>
      </c>
      <c r="L59" s="117">
        <v>676</v>
      </c>
      <c r="M59" s="127">
        <v>572</v>
      </c>
      <c r="N59" s="127">
        <v>451</v>
      </c>
      <c r="O59" s="128">
        <v>372</v>
      </c>
      <c r="P59" s="97">
        <v>350</v>
      </c>
      <c r="Q59" s="60" t="str">
        <f t="shared" ref="Q59:Q71" si="5">"≥ "&amp;TEXT(MAX(40,ROUNDUP(D59*SIN(PI()/180*G59),0)),"0")&amp;" mm"</f>
        <v>≥ 145 mm</v>
      </c>
      <c r="R59" s="159" t="str">
        <f t="shared" ref="R59:R71" si="6">"≥ "&amp;MAX(10*C59,ROUNDUP(D59*SIN(PI()/180*G59),0))&amp;" mm"</f>
        <v>≥ 145 mm</v>
      </c>
      <c r="S59" s="5" t="s">
        <v>49</v>
      </c>
      <c r="T59" s="5" t="s">
        <v>50</v>
      </c>
      <c r="U59" s="5"/>
      <c r="V59" s="175"/>
      <c r="W59" s="112" t="s">
        <v>22</v>
      </c>
      <c r="X59" s="18"/>
    </row>
    <row r="60" spans="1:24" ht="13.95" customHeight="1" x14ac:dyDescent="0.3">
      <c r="A60" s="5" t="s">
        <v>4</v>
      </c>
      <c r="B60" s="6" t="s">
        <v>8</v>
      </c>
      <c r="C60" s="18">
        <v>10</v>
      </c>
      <c r="D60" s="18">
        <v>145</v>
      </c>
      <c r="E60" s="5" t="s">
        <v>3</v>
      </c>
      <c r="F60" s="5" t="s">
        <v>1</v>
      </c>
      <c r="G60" s="96">
        <v>85</v>
      </c>
      <c r="H60" s="108">
        <f t="shared" si="4"/>
        <v>5</v>
      </c>
      <c r="I60" s="193">
        <v>14.5</v>
      </c>
      <c r="J60" s="194">
        <v>7.44</v>
      </c>
      <c r="K60" s="122">
        <v>741</v>
      </c>
      <c r="L60" s="117">
        <v>673</v>
      </c>
      <c r="M60" s="127">
        <v>570</v>
      </c>
      <c r="N60" s="127">
        <v>449</v>
      </c>
      <c r="O60" s="128">
        <v>370</v>
      </c>
      <c r="P60" s="97">
        <v>350</v>
      </c>
      <c r="Q60" s="60" t="str">
        <f t="shared" si="5"/>
        <v>≥ 145 mm</v>
      </c>
      <c r="R60" s="159" t="str">
        <f t="shared" si="6"/>
        <v>≥ 145 mm</v>
      </c>
      <c r="S60" s="5" t="s">
        <v>49</v>
      </c>
      <c r="T60" s="5" t="s">
        <v>50</v>
      </c>
      <c r="U60" s="5"/>
      <c r="V60" s="175"/>
      <c r="W60" s="112" t="s">
        <v>22</v>
      </c>
      <c r="X60" s="18"/>
    </row>
    <row r="61" spans="1:24" ht="13.95" customHeight="1" x14ac:dyDescent="0.3">
      <c r="A61" s="5" t="s">
        <v>4</v>
      </c>
      <c r="B61" s="6" t="s">
        <v>8</v>
      </c>
      <c r="C61" s="18">
        <v>10</v>
      </c>
      <c r="D61" s="18">
        <v>145</v>
      </c>
      <c r="E61" s="5" t="s">
        <v>3</v>
      </c>
      <c r="F61" s="5" t="s">
        <v>1</v>
      </c>
      <c r="G61" s="96">
        <v>80</v>
      </c>
      <c r="H61" s="108">
        <f t="shared" si="4"/>
        <v>10</v>
      </c>
      <c r="I61" s="193">
        <v>14.5</v>
      </c>
      <c r="J61" s="194">
        <v>7.44</v>
      </c>
      <c r="K61" s="122">
        <v>732</v>
      </c>
      <c r="L61" s="117">
        <v>666</v>
      </c>
      <c r="M61" s="127">
        <v>563</v>
      </c>
      <c r="N61" s="127">
        <v>444</v>
      </c>
      <c r="O61" s="128">
        <v>366</v>
      </c>
      <c r="P61" s="97">
        <v>350</v>
      </c>
      <c r="Q61" s="60" t="str">
        <f t="shared" si="5"/>
        <v>≥ 143 mm</v>
      </c>
      <c r="R61" s="159" t="str">
        <f t="shared" si="6"/>
        <v>≥ 143 mm</v>
      </c>
      <c r="S61" s="5" t="s">
        <v>49</v>
      </c>
      <c r="T61" s="5" t="s">
        <v>50</v>
      </c>
      <c r="U61" s="5"/>
      <c r="V61" s="175"/>
      <c r="W61" s="112" t="s">
        <v>22</v>
      </c>
      <c r="X61" s="18"/>
    </row>
    <row r="62" spans="1:24" ht="13.95" customHeight="1" x14ac:dyDescent="0.3">
      <c r="A62" s="5" t="s">
        <v>4</v>
      </c>
      <c r="B62" s="6" t="s">
        <v>8</v>
      </c>
      <c r="C62" s="18">
        <v>10</v>
      </c>
      <c r="D62" s="18">
        <v>145</v>
      </c>
      <c r="E62" s="5" t="s">
        <v>3</v>
      </c>
      <c r="F62" s="5" t="s">
        <v>1</v>
      </c>
      <c r="G62" s="96">
        <v>75</v>
      </c>
      <c r="H62" s="108">
        <f t="shared" si="4"/>
        <v>15</v>
      </c>
      <c r="I62" s="193">
        <v>14.5</v>
      </c>
      <c r="J62" s="194">
        <v>7.44</v>
      </c>
      <c r="K62" s="122">
        <v>718</v>
      </c>
      <c r="L62" s="117">
        <v>653</v>
      </c>
      <c r="M62" s="127">
        <v>553</v>
      </c>
      <c r="N62" s="127">
        <v>435</v>
      </c>
      <c r="O62" s="128">
        <v>359</v>
      </c>
      <c r="P62" s="97">
        <v>350</v>
      </c>
      <c r="Q62" s="60" t="str">
        <f t="shared" si="5"/>
        <v>≥ 141 mm</v>
      </c>
      <c r="R62" s="159" t="str">
        <f t="shared" si="6"/>
        <v>≥ 141 mm</v>
      </c>
      <c r="S62" s="5" t="s">
        <v>49</v>
      </c>
      <c r="T62" s="5" t="s">
        <v>50</v>
      </c>
      <c r="U62" s="5"/>
      <c r="V62" s="175"/>
      <c r="W62" s="112" t="s">
        <v>22</v>
      </c>
      <c r="X62" s="18"/>
    </row>
    <row r="63" spans="1:24" ht="13.95" customHeight="1" x14ac:dyDescent="0.3">
      <c r="A63" s="5" t="s">
        <v>4</v>
      </c>
      <c r="B63" s="6" t="s">
        <v>8</v>
      </c>
      <c r="C63" s="18">
        <v>10</v>
      </c>
      <c r="D63" s="18">
        <v>145</v>
      </c>
      <c r="E63" s="5" t="s">
        <v>3</v>
      </c>
      <c r="F63" s="5" t="s">
        <v>1</v>
      </c>
      <c r="G63" s="96">
        <v>70</v>
      </c>
      <c r="H63" s="108">
        <f t="shared" si="4"/>
        <v>20</v>
      </c>
      <c r="I63" s="193">
        <v>14.5</v>
      </c>
      <c r="J63" s="194">
        <v>7.44</v>
      </c>
      <c r="K63" s="122">
        <v>699</v>
      </c>
      <c r="L63" s="117">
        <v>635</v>
      </c>
      <c r="M63" s="127">
        <v>537</v>
      </c>
      <c r="N63" s="127">
        <v>423</v>
      </c>
      <c r="O63" s="128">
        <v>349</v>
      </c>
      <c r="P63" s="97">
        <v>350</v>
      </c>
      <c r="Q63" s="60" t="str">
        <f t="shared" si="5"/>
        <v>≥ 137 mm</v>
      </c>
      <c r="R63" s="159" t="str">
        <f t="shared" si="6"/>
        <v>≥ 137 mm</v>
      </c>
      <c r="S63" s="5" t="s">
        <v>49</v>
      </c>
      <c r="T63" s="5" t="s">
        <v>50</v>
      </c>
      <c r="U63" s="5"/>
      <c r="V63" s="175"/>
      <c r="W63" s="112" t="s">
        <v>22</v>
      </c>
      <c r="X63" s="18"/>
    </row>
    <row r="64" spans="1:24" ht="13.95" customHeight="1" x14ac:dyDescent="0.3">
      <c r="A64" s="5" t="s">
        <v>4</v>
      </c>
      <c r="B64" s="6" t="s">
        <v>8</v>
      </c>
      <c r="C64" s="18">
        <v>10</v>
      </c>
      <c r="D64" s="18">
        <v>145</v>
      </c>
      <c r="E64" s="5" t="s">
        <v>3</v>
      </c>
      <c r="F64" s="5" t="s">
        <v>1</v>
      </c>
      <c r="G64" s="96">
        <v>65</v>
      </c>
      <c r="H64" s="108">
        <f t="shared" si="4"/>
        <v>25</v>
      </c>
      <c r="I64" s="193">
        <v>14.5</v>
      </c>
      <c r="J64" s="194">
        <v>7.44</v>
      </c>
      <c r="K64" s="122">
        <v>674</v>
      </c>
      <c r="L64" s="117">
        <v>613</v>
      </c>
      <c r="M64" s="127">
        <v>518</v>
      </c>
      <c r="N64" s="127">
        <v>408</v>
      </c>
      <c r="O64" s="128">
        <v>337</v>
      </c>
      <c r="P64" s="97">
        <v>350</v>
      </c>
      <c r="Q64" s="60" t="str">
        <f t="shared" si="5"/>
        <v>≥ 132 mm</v>
      </c>
      <c r="R64" s="159" t="str">
        <f t="shared" si="6"/>
        <v>≥ 132 mm</v>
      </c>
      <c r="S64" s="5" t="s">
        <v>49</v>
      </c>
      <c r="T64" s="5" t="s">
        <v>50</v>
      </c>
      <c r="U64" s="5"/>
      <c r="V64" s="175"/>
      <c r="W64" s="112" t="s">
        <v>22</v>
      </c>
      <c r="X64" s="18"/>
    </row>
    <row r="65" spans="1:24" ht="13.95" customHeight="1" x14ac:dyDescent="0.3">
      <c r="A65" s="5" t="s">
        <v>4</v>
      </c>
      <c r="B65" s="6" t="s">
        <v>8</v>
      </c>
      <c r="C65" s="18">
        <v>10</v>
      </c>
      <c r="D65" s="18">
        <v>145</v>
      </c>
      <c r="E65" s="5" t="s">
        <v>3</v>
      </c>
      <c r="F65" s="5" t="s">
        <v>1</v>
      </c>
      <c r="G65" s="96">
        <v>60</v>
      </c>
      <c r="H65" s="108">
        <f t="shared" si="4"/>
        <v>30</v>
      </c>
      <c r="I65" s="193">
        <v>14.5</v>
      </c>
      <c r="J65" s="194">
        <v>7.44</v>
      </c>
      <c r="K65" s="122">
        <v>644</v>
      </c>
      <c r="L65" s="117">
        <v>585</v>
      </c>
      <c r="M65" s="127">
        <v>495</v>
      </c>
      <c r="N65" s="127">
        <v>390</v>
      </c>
      <c r="O65" s="128">
        <v>322</v>
      </c>
      <c r="P65" s="97">
        <v>350</v>
      </c>
      <c r="Q65" s="60" t="str">
        <f t="shared" si="5"/>
        <v>≥ 126 mm</v>
      </c>
      <c r="R65" s="159" t="str">
        <f t="shared" si="6"/>
        <v>≥ 126 mm</v>
      </c>
      <c r="S65" s="5" t="s">
        <v>49</v>
      </c>
      <c r="T65" s="5" t="s">
        <v>50</v>
      </c>
      <c r="U65" s="5"/>
      <c r="V65" s="175"/>
      <c r="W65" s="112" t="s">
        <v>22</v>
      </c>
      <c r="X65" s="18"/>
    </row>
    <row r="66" spans="1:24" ht="13.95" customHeight="1" x14ac:dyDescent="0.3">
      <c r="A66" s="5" t="s">
        <v>4</v>
      </c>
      <c r="B66" s="6" t="s">
        <v>8</v>
      </c>
      <c r="C66" s="18">
        <v>10</v>
      </c>
      <c r="D66" s="18">
        <v>145</v>
      </c>
      <c r="E66" s="5" t="s">
        <v>3</v>
      </c>
      <c r="F66" s="5" t="s">
        <v>1</v>
      </c>
      <c r="G66" s="96">
        <v>55</v>
      </c>
      <c r="H66" s="108">
        <f t="shared" si="4"/>
        <v>35</v>
      </c>
      <c r="I66" s="193">
        <v>14.5</v>
      </c>
      <c r="J66" s="194">
        <v>7.44</v>
      </c>
      <c r="K66" s="122">
        <v>609</v>
      </c>
      <c r="L66" s="117">
        <v>554</v>
      </c>
      <c r="M66" s="127">
        <v>469</v>
      </c>
      <c r="N66" s="127">
        <v>369</v>
      </c>
      <c r="O66" s="128">
        <v>305</v>
      </c>
      <c r="P66" s="97">
        <v>350</v>
      </c>
      <c r="Q66" s="60" t="str">
        <f t="shared" si="5"/>
        <v>≥ 119 mm</v>
      </c>
      <c r="R66" s="159" t="str">
        <f t="shared" si="6"/>
        <v>≥ 119 mm</v>
      </c>
      <c r="S66" s="5" t="s">
        <v>49</v>
      </c>
      <c r="T66" s="5" t="s">
        <v>50</v>
      </c>
      <c r="U66" s="5"/>
      <c r="V66" s="175"/>
      <c r="W66" s="112" t="s">
        <v>22</v>
      </c>
      <c r="X66" s="18"/>
    </row>
    <row r="67" spans="1:24" ht="13.95" customHeight="1" x14ac:dyDescent="0.3">
      <c r="A67" s="5" t="s">
        <v>4</v>
      </c>
      <c r="B67" s="6" t="s">
        <v>8</v>
      </c>
      <c r="C67" s="18">
        <v>10</v>
      </c>
      <c r="D67" s="18">
        <v>145</v>
      </c>
      <c r="E67" s="5" t="s">
        <v>3</v>
      </c>
      <c r="F67" s="5" t="s">
        <v>1</v>
      </c>
      <c r="G67" s="96">
        <v>50</v>
      </c>
      <c r="H67" s="108">
        <f t="shared" si="4"/>
        <v>40</v>
      </c>
      <c r="I67" s="193">
        <v>14.5</v>
      </c>
      <c r="J67" s="194">
        <v>7.44</v>
      </c>
      <c r="K67" s="122">
        <v>570</v>
      </c>
      <c r="L67" s="117">
        <v>518</v>
      </c>
      <c r="M67" s="127">
        <v>438</v>
      </c>
      <c r="N67" s="127">
        <v>345</v>
      </c>
      <c r="O67" s="128">
        <v>285</v>
      </c>
      <c r="P67" s="97">
        <v>350</v>
      </c>
      <c r="Q67" s="60" t="str">
        <f t="shared" si="5"/>
        <v>≥ 112 mm</v>
      </c>
      <c r="R67" s="159" t="str">
        <f t="shared" si="6"/>
        <v>≥ 112 mm</v>
      </c>
      <c r="S67" s="5" t="s">
        <v>49</v>
      </c>
      <c r="T67" s="5" t="s">
        <v>50</v>
      </c>
      <c r="U67" s="5"/>
      <c r="V67" s="175"/>
      <c r="W67" s="112" t="s">
        <v>22</v>
      </c>
      <c r="X67" s="18"/>
    </row>
    <row r="68" spans="1:24" ht="13.95" customHeight="1" x14ac:dyDescent="0.3">
      <c r="A68" s="5" t="s">
        <v>4</v>
      </c>
      <c r="B68" s="6" t="s">
        <v>8</v>
      </c>
      <c r="C68" s="18">
        <v>10</v>
      </c>
      <c r="D68" s="18">
        <v>145</v>
      </c>
      <c r="E68" s="5" t="s">
        <v>3</v>
      </c>
      <c r="F68" s="5" t="s">
        <v>1</v>
      </c>
      <c r="G68" s="96">
        <v>45</v>
      </c>
      <c r="H68" s="108">
        <f t="shared" si="4"/>
        <v>45</v>
      </c>
      <c r="I68" s="193">
        <v>14.5</v>
      </c>
      <c r="J68" s="194">
        <v>7.44</v>
      </c>
      <c r="K68" s="122">
        <v>526</v>
      </c>
      <c r="L68" s="117">
        <v>478</v>
      </c>
      <c r="M68" s="127">
        <v>404</v>
      </c>
      <c r="N68" s="127">
        <v>319</v>
      </c>
      <c r="O68" s="128">
        <v>263</v>
      </c>
      <c r="P68" s="97">
        <v>350</v>
      </c>
      <c r="Q68" s="60" t="str">
        <f t="shared" si="5"/>
        <v>≥ 103 mm</v>
      </c>
      <c r="R68" s="159" t="str">
        <f t="shared" si="6"/>
        <v>≥ 103 mm</v>
      </c>
      <c r="S68" s="5" t="s">
        <v>49</v>
      </c>
      <c r="T68" s="5" t="s">
        <v>50</v>
      </c>
      <c r="U68" s="5"/>
      <c r="V68" s="175"/>
      <c r="W68" s="112" t="s">
        <v>22</v>
      </c>
      <c r="X68" s="18"/>
    </row>
    <row r="69" spans="1:24" ht="13.95" customHeight="1" x14ac:dyDescent="0.3">
      <c r="A69" s="5" t="s">
        <v>4</v>
      </c>
      <c r="B69" s="6" t="s">
        <v>8</v>
      </c>
      <c r="C69" s="18">
        <v>10</v>
      </c>
      <c r="D69" s="18">
        <v>145</v>
      </c>
      <c r="E69" s="5" t="s">
        <v>3</v>
      </c>
      <c r="F69" s="5" t="s">
        <v>1</v>
      </c>
      <c r="G69" s="96">
        <v>40</v>
      </c>
      <c r="H69" s="108">
        <f t="shared" si="4"/>
        <v>50</v>
      </c>
      <c r="I69" s="195">
        <v>13.4</v>
      </c>
      <c r="J69" s="194">
        <v>6.86</v>
      </c>
      <c r="K69" s="122">
        <v>441</v>
      </c>
      <c r="L69" s="117">
        <v>401</v>
      </c>
      <c r="M69" s="127">
        <v>339</v>
      </c>
      <c r="N69" s="127">
        <v>267</v>
      </c>
      <c r="O69" s="128">
        <v>220</v>
      </c>
      <c r="P69" s="97">
        <v>350</v>
      </c>
      <c r="Q69" s="60" t="str">
        <f t="shared" si="5"/>
        <v>≥ 94 mm</v>
      </c>
      <c r="R69" s="159" t="str">
        <f t="shared" si="6"/>
        <v>≥ 100 mm</v>
      </c>
      <c r="S69" s="5" t="s">
        <v>49</v>
      </c>
      <c r="T69" s="5" t="s">
        <v>50</v>
      </c>
      <c r="U69" s="5"/>
      <c r="V69" s="175"/>
      <c r="W69" s="112" t="s">
        <v>22</v>
      </c>
      <c r="X69" s="18"/>
    </row>
    <row r="70" spans="1:24" ht="13.95" customHeight="1" x14ac:dyDescent="0.3">
      <c r="A70" s="5" t="s">
        <v>4</v>
      </c>
      <c r="B70" s="6" t="s">
        <v>8</v>
      </c>
      <c r="C70" s="18">
        <v>10</v>
      </c>
      <c r="D70" s="18">
        <v>145</v>
      </c>
      <c r="E70" s="5" t="s">
        <v>3</v>
      </c>
      <c r="F70" s="5" t="s">
        <v>1</v>
      </c>
      <c r="G70" s="96">
        <v>35</v>
      </c>
      <c r="H70" s="108">
        <f t="shared" si="4"/>
        <v>55</v>
      </c>
      <c r="I70" s="195">
        <v>12.2</v>
      </c>
      <c r="J70" s="194">
        <v>6.28</v>
      </c>
      <c r="K70" s="122">
        <v>360</v>
      </c>
      <c r="L70" s="117">
        <v>327</v>
      </c>
      <c r="M70" s="127">
        <v>277</v>
      </c>
      <c r="N70" s="127">
        <v>218</v>
      </c>
      <c r="O70" s="128">
        <v>180</v>
      </c>
      <c r="P70" s="97">
        <v>350</v>
      </c>
      <c r="Q70" s="60" t="str">
        <f t="shared" si="5"/>
        <v>≥ 84 mm</v>
      </c>
      <c r="R70" s="159" t="str">
        <f t="shared" si="6"/>
        <v>≥ 100 mm</v>
      </c>
      <c r="S70" s="5" t="s">
        <v>49</v>
      </c>
      <c r="T70" s="5" t="s">
        <v>50</v>
      </c>
      <c r="U70" s="5"/>
      <c r="V70" s="175"/>
      <c r="W70" s="112" t="s">
        <v>22</v>
      </c>
      <c r="X70" s="18"/>
    </row>
    <row r="71" spans="1:24" ht="13.95" customHeight="1" x14ac:dyDescent="0.3">
      <c r="A71" s="5" t="s">
        <v>4</v>
      </c>
      <c r="B71" s="6" t="s">
        <v>8</v>
      </c>
      <c r="C71" s="18">
        <v>10</v>
      </c>
      <c r="D71" s="18">
        <v>145</v>
      </c>
      <c r="E71" s="5" t="s">
        <v>3</v>
      </c>
      <c r="F71" s="5" t="s">
        <v>1</v>
      </c>
      <c r="G71" s="96">
        <v>30</v>
      </c>
      <c r="H71" s="108">
        <f t="shared" si="4"/>
        <v>60</v>
      </c>
      <c r="I71" s="195">
        <v>11.1</v>
      </c>
      <c r="J71" s="194">
        <v>5.7</v>
      </c>
      <c r="K71" s="122">
        <v>285</v>
      </c>
      <c r="L71" s="117">
        <v>259</v>
      </c>
      <c r="M71" s="127">
        <v>219</v>
      </c>
      <c r="N71" s="127">
        <v>173</v>
      </c>
      <c r="O71" s="128">
        <v>143</v>
      </c>
      <c r="P71" s="97">
        <v>350</v>
      </c>
      <c r="Q71" s="60" t="str">
        <f t="shared" si="5"/>
        <v>≥ 73 mm</v>
      </c>
      <c r="R71" s="159" t="str">
        <f t="shared" si="6"/>
        <v>≥ 100 mm</v>
      </c>
      <c r="S71" s="5" t="s">
        <v>49</v>
      </c>
      <c r="T71" s="5" t="s">
        <v>50</v>
      </c>
      <c r="U71" s="5"/>
      <c r="V71" s="175"/>
      <c r="W71" s="112" t="s">
        <v>22</v>
      </c>
      <c r="X71" s="18"/>
    </row>
    <row r="72" spans="1:24" ht="13.95" customHeight="1" x14ac:dyDescent="0.3">
      <c r="A72" s="82" t="s">
        <v>4</v>
      </c>
      <c r="B72" s="6" t="s">
        <v>8</v>
      </c>
      <c r="C72" s="18">
        <v>10</v>
      </c>
      <c r="D72" s="18">
        <v>145</v>
      </c>
      <c r="E72" s="5" t="s">
        <v>3</v>
      </c>
      <c r="F72" s="7" t="s">
        <v>2</v>
      </c>
      <c r="G72" s="61">
        <v>90</v>
      </c>
      <c r="H72" s="11">
        <v>0</v>
      </c>
      <c r="I72" s="198">
        <v>10.039999999999999</v>
      </c>
      <c r="J72" s="199">
        <v>7.44</v>
      </c>
      <c r="K72" s="122">
        <v>744</v>
      </c>
      <c r="L72" s="117">
        <v>676</v>
      </c>
      <c r="M72" s="127">
        <v>572</v>
      </c>
      <c r="N72" s="127">
        <v>451</v>
      </c>
      <c r="O72" s="128">
        <v>372</v>
      </c>
      <c r="P72" s="97">
        <v>350</v>
      </c>
      <c r="Q72" s="60" t="s">
        <v>113</v>
      </c>
      <c r="R72" s="60" t="str">
        <f t="shared" ref="R72:R84" si="7">"≥ "&amp;MAX(10*C72,D72,170)&amp;" mm"</f>
        <v>≥ 170 mm</v>
      </c>
      <c r="S72" s="5" t="s">
        <v>49</v>
      </c>
      <c r="T72" s="5" t="s">
        <v>50</v>
      </c>
      <c r="U72" s="5"/>
      <c r="V72" s="159" t="s">
        <v>52</v>
      </c>
      <c r="W72" s="112" t="s">
        <v>22</v>
      </c>
      <c r="X72" s="18"/>
    </row>
    <row r="73" spans="1:24" ht="13.95" customHeight="1" x14ac:dyDescent="0.3">
      <c r="A73" s="82" t="s">
        <v>4</v>
      </c>
      <c r="B73" s="6" t="s">
        <v>8</v>
      </c>
      <c r="C73" s="18">
        <v>10</v>
      </c>
      <c r="D73" s="18">
        <v>145</v>
      </c>
      <c r="E73" s="5" t="s">
        <v>3</v>
      </c>
      <c r="F73" s="7" t="s">
        <v>2</v>
      </c>
      <c r="G73" s="61">
        <v>90</v>
      </c>
      <c r="H73" s="11">
        <v>5</v>
      </c>
      <c r="I73" s="198">
        <v>9.94</v>
      </c>
      <c r="J73" s="199">
        <v>7.36</v>
      </c>
      <c r="K73" s="122">
        <v>733</v>
      </c>
      <c r="L73" s="117">
        <v>667</v>
      </c>
      <c r="M73" s="127">
        <v>564</v>
      </c>
      <c r="N73" s="127">
        <v>444</v>
      </c>
      <c r="O73" s="128">
        <v>367</v>
      </c>
      <c r="P73" s="97">
        <v>350</v>
      </c>
      <c r="Q73" s="60" t="s">
        <v>113</v>
      </c>
      <c r="R73" s="60" t="str">
        <f t="shared" si="7"/>
        <v>≥ 170 mm</v>
      </c>
      <c r="S73" s="5" t="s">
        <v>49</v>
      </c>
      <c r="T73" s="5" t="s">
        <v>50</v>
      </c>
      <c r="U73" s="5"/>
      <c r="V73" s="159" t="s">
        <v>52</v>
      </c>
      <c r="W73" s="112" t="s">
        <v>22</v>
      </c>
      <c r="X73" s="18"/>
    </row>
    <row r="74" spans="1:24" ht="13.95" customHeight="1" x14ac:dyDescent="0.3">
      <c r="A74" s="82" t="s">
        <v>4</v>
      </c>
      <c r="B74" s="6" t="s">
        <v>8</v>
      </c>
      <c r="C74" s="18">
        <v>10</v>
      </c>
      <c r="D74" s="18">
        <v>145</v>
      </c>
      <c r="E74" s="5" t="s">
        <v>3</v>
      </c>
      <c r="F74" s="7" t="s">
        <v>2</v>
      </c>
      <c r="G74" s="61">
        <v>90</v>
      </c>
      <c r="H74" s="11">
        <v>10</v>
      </c>
      <c r="I74" s="198">
        <v>9.65</v>
      </c>
      <c r="J74" s="199">
        <v>7.15</v>
      </c>
      <c r="K74" s="122">
        <v>704</v>
      </c>
      <c r="L74" s="117">
        <v>640</v>
      </c>
      <c r="M74" s="127">
        <v>542</v>
      </c>
      <c r="N74" s="127">
        <v>427</v>
      </c>
      <c r="O74" s="128">
        <v>352</v>
      </c>
      <c r="P74" s="97">
        <v>350</v>
      </c>
      <c r="Q74" s="60" t="s">
        <v>113</v>
      </c>
      <c r="R74" s="60" t="str">
        <f t="shared" si="7"/>
        <v>≥ 170 mm</v>
      </c>
      <c r="S74" s="5" t="s">
        <v>49</v>
      </c>
      <c r="T74" s="5" t="s">
        <v>50</v>
      </c>
      <c r="U74" s="5"/>
      <c r="V74" s="159" t="s">
        <v>52</v>
      </c>
      <c r="W74" s="112" t="s">
        <v>22</v>
      </c>
      <c r="X74" s="18"/>
    </row>
    <row r="75" spans="1:24" ht="13.95" customHeight="1" x14ac:dyDescent="0.3">
      <c r="A75" s="82" t="s">
        <v>4</v>
      </c>
      <c r="B75" s="6" t="s">
        <v>8</v>
      </c>
      <c r="C75" s="18">
        <v>10</v>
      </c>
      <c r="D75" s="18">
        <v>145</v>
      </c>
      <c r="E75" s="5" t="s">
        <v>3</v>
      </c>
      <c r="F75" s="7" t="s">
        <v>2</v>
      </c>
      <c r="G75" s="61">
        <v>90</v>
      </c>
      <c r="H75" s="11">
        <v>15</v>
      </c>
      <c r="I75" s="198">
        <v>9.23</v>
      </c>
      <c r="J75" s="199">
        <v>6.84</v>
      </c>
      <c r="K75" s="122">
        <v>661</v>
      </c>
      <c r="L75" s="117">
        <v>601</v>
      </c>
      <c r="M75" s="127">
        <v>508</v>
      </c>
      <c r="N75" s="127">
        <v>400</v>
      </c>
      <c r="O75" s="128">
        <v>330</v>
      </c>
      <c r="P75" s="97">
        <v>350</v>
      </c>
      <c r="Q75" s="60" t="s">
        <v>113</v>
      </c>
      <c r="R75" s="60" t="str">
        <f t="shared" si="7"/>
        <v>≥ 170 mm</v>
      </c>
      <c r="S75" s="5" t="s">
        <v>49</v>
      </c>
      <c r="T75" s="5" t="s">
        <v>50</v>
      </c>
      <c r="U75" s="5"/>
      <c r="V75" s="159" t="s">
        <v>52</v>
      </c>
      <c r="W75" s="112" t="s">
        <v>22</v>
      </c>
      <c r="X75" s="18"/>
    </row>
    <row r="76" spans="1:24" ht="13.95" customHeight="1" x14ac:dyDescent="0.3">
      <c r="A76" s="82" t="s">
        <v>4</v>
      </c>
      <c r="B76" s="6" t="s">
        <v>8</v>
      </c>
      <c r="C76" s="18">
        <v>10</v>
      </c>
      <c r="D76" s="18">
        <v>145</v>
      </c>
      <c r="E76" s="5" t="s">
        <v>3</v>
      </c>
      <c r="F76" s="7" t="s">
        <v>2</v>
      </c>
      <c r="G76" s="61">
        <v>90</v>
      </c>
      <c r="H76" s="11">
        <v>20</v>
      </c>
      <c r="I76" s="198">
        <v>8.75</v>
      </c>
      <c r="J76" s="199">
        <v>6.48</v>
      </c>
      <c r="K76" s="122">
        <v>609</v>
      </c>
      <c r="L76" s="117">
        <v>553</v>
      </c>
      <c r="M76" s="127">
        <v>468</v>
      </c>
      <c r="N76" s="127">
        <v>369</v>
      </c>
      <c r="O76" s="128">
        <v>304</v>
      </c>
      <c r="P76" s="97">
        <v>350</v>
      </c>
      <c r="Q76" s="60" t="s">
        <v>113</v>
      </c>
      <c r="R76" s="60" t="str">
        <f t="shared" si="7"/>
        <v>≥ 170 mm</v>
      </c>
      <c r="S76" s="5" t="s">
        <v>49</v>
      </c>
      <c r="T76" s="5" t="s">
        <v>50</v>
      </c>
      <c r="U76" s="5"/>
      <c r="V76" s="159" t="s">
        <v>52</v>
      </c>
      <c r="W76" s="112" t="s">
        <v>22</v>
      </c>
      <c r="X76" s="18"/>
    </row>
    <row r="77" spans="1:24" ht="13.95" customHeight="1" x14ac:dyDescent="0.3">
      <c r="A77" s="82" t="s">
        <v>4</v>
      </c>
      <c r="B77" s="6" t="s">
        <v>8</v>
      </c>
      <c r="C77" s="18">
        <v>10</v>
      </c>
      <c r="D77" s="18">
        <v>145</v>
      </c>
      <c r="E77" s="5" t="s">
        <v>3</v>
      </c>
      <c r="F77" s="7" t="s">
        <v>2</v>
      </c>
      <c r="G77" s="61">
        <v>90</v>
      </c>
      <c r="H77" s="11">
        <v>25</v>
      </c>
      <c r="I77" s="198">
        <v>8.24</v>
      </c>
      <c r="J77" s="199">
        <v>6.1</v>
      </c>
      <c r="K77" s="122">
        <v>553</v>
      </c>
      <c r="L77" s="117">
        <v>503</v>
      </c>
      <c r="M77" s="127">
        <v>425</v>
      </c>
      <c r="N77" s="127">
        <v>335</v>
      </c>
      <c r="O77" s="128">
        <v>277</v>
      </c>
      <c r="P77" s="97">
        <v>350</v>
      </c>
      <c r="Q77" s="60" t="s">
        <v>113</v>
      </c>
      <c r="R77" s="60" t="str">
        <f t="shared" si="7"/>
        <v>≥ 170 mm</v>
      </c>
      <c r="S77" s="5" t="s">
        <v>49</v>
      </c>
      <c r="T77" s="5" t="s">
        <v>50</v>
      </c>
      <c r="U77" s="5"/>
      <c r="V77" s="159" t="s">
        <v>52</v>
      </c>
      <c r="W77" s="112" t="s">
        <v>22</v>
      </c>
      <c r="X77" s="18"/>
    </row>
    <row r="78" spans="1:24" ht="13.95" customHeight="1" x14ac:dyDescent="0.3">
      <c r="A78" s="82" t="s">
        <v>4</v>
      </c>
      <c r="B78" s="6" t="s">
        <v>8</v>
      </c>
      <c r="C78" s="18">
        <v>10</v>
      </c>
      <c r="D78" s="18">
        <v>145</v>
      </c>
      <c r="E78" s="5" t="s">
        <v>3</v>
      </c>
      <c r="F78" s="7" t="s">
        <v>2</v>
      </c>
      <c r="G78" s="61">
        <v>90</v>
      </c>
      <c r="H78" s="11">
        <v>30</v>
      </c>
      <c r="I78" s="198">
        <v>7.75</v>
      </c>
      <c r="J78" s="199">
        <v>5.74</v>
      </c>
      <c r="K78" s="122">
        <v>497</v>
      </c>
      <c r="L78" s="117">
        <v>452</v>
      </c>
      <c r="M78" s="127">
        <v>382</v>
      </c>
      <c r="N78" s="127">
        <v>301</v>
      </c>
      <c r="O78" s="128">
        <v>249</v>
      </c>
      <c r="P78" s="97">
        <v>350</v>
      </c>
      <c r="Q78" s="60" t="s">
        <v>113</v>
      </c>
      <c r="R78" s="60" t="str">
        <f t="shared" si="7"/>
        <v>≥ 170 mm</v>
      </c>
      <c r="S78" s="5" t="s">
        <v>49</v>
      </c>
      <c r="T78" s="5" t="s">
        <v>50</v>
      </c>
      <c r="U78" s="5"/>
      <c r="V78" s="159" t="s">
        <v>52</v>
      </c>
      <c r="W78" s="112" t="s">
        <v>22</v>
      </c>
      <c r="X78" s="18"/>
    </row>
    <row r="79" spans="1:24" ht="13.95" customHeight="1" x14ac:dyDescent="0.3">
      <c r="A79" s="82" t="s">
        <v>4</v>
      </c>
      <c r="B79" s="6" t="s">
        <v>8</v>
      </c>
      <c r="C79" s="18">
        <v>10</v>
      </c>
      <c r="D79" s="18">
        <v>145</v>
      </c>
      <c r="E79" s="5" t="s">
        <v>3</v>
      </c>
      <c r="F79" s="7" t="s">
        <v>2</v>
      </c>
      <c r="G79" s="61">
        <v>90</v>
      </c>
      <c r="H79" s="11">
        <v>35</v>
      </c>
      <c r="I79" s="198">
        <v>7.3</v>
      </c>
      <c r="J79" s="199">
        <v>5.41</v>
      </c>
      <c r="K79" s="122">
        <v>443</v>
      </c>
      <c r="L79" s="117">
        <v>403</v>
      </c>
      <c r="M79" s="127">
        <v>341</v>
      </c>
      <c r="N79" s="127">
        <v>268</v>
      </c>
      <c r="O79" s="128">
        <v>221</v>
      </c>
      <c r="P79" s="97">
        <v>350</v>
      </c>
      <c r="Q79" s="60" t="s">
        <v>113</v>
      </c>
      <c r="R79" s="60" t="str">
        <f t="shared" si="7"/>
        <v>≥ 170 mm</v>
      </c>
      <c r="S79" s="5" t="s">
        <v>49</v>
      </c>
      <c r="T79" s="5" t="s">
        <v>50</v>
      </c>
      <c r="U79" s="5"/>
      <c r="V79" s="159" t="s">
        <v>52</v>
      </c>
      <c r="W79" s="112" t="s">
        <v>22</v>
      </c>
      <c r="X79" s="18"/>
    </row>
    <row r="80" spans="1:24" ht="13.95" customHeight="1" x14ac:dyDescent="0.3">
      <c r="A80" s="82" t="s">
        <v>4</v>
      </c>
      <c r="B80" s="6" t="s">
        <v>8</v>
      </c>
      <c r="C80" s="18">
        <v>10</v>
      </c>
      <c r="D80" s="18">
        <v>145</v>
      </c>
      <c r="E80" s="5" t="s">
        <v>3</v>
      </c>
      <c r="F80" s="7" t="s">
        <v>2</v>
      </c>
      <c r="G80" s="61">
        <v>90</v>
      </c>
      <c r="H80" s="11">
        <v>40</v>
      </c>
      <c r="I80" s="198">
        <v>6.89</v>
      </c>
      <c r="J80" s="199">
        <v>5.1100000000000003</v>
      </c>
      <c r="K80" s="122">
        <v>391</v>
      </c>
      <c r="L80" s="117">
        <v>356</v>
      </c>
      <c r="M80" s="127">
        <v>301</v>
      </c>
      <c r="N80" s="127">
        <v>237</v>
      </c>
      <c r="O80" s="128">
        <v>196</v>
      </c>
      <c r="P80" s="97">
        <v>350</v>
      </c>
      <c r="Q80" s="60" t="s">
        <v>113</v>
      </c>
      <c r="R80" s="60" t="str">
        <f t="shared" si="7"/>
        <v>≥ 170 mm</v>
      </c>
      <c r="S80" s="5" t="s">
        <v>49</v>
      </c>
      <c r="T80" s="5" t="s">
        <v>50</v>
      </c>
      <c r="U80" s="5"/>
      <c r="V80" s="159" t="s">
        <v>52</v>
      </c>
      <c r="W80" s="112" t="s">
        <v>22</v>
      </c>
      <c r="X80" s="18"/>
    </row>
    <row r="81" spans="1:24" ht="13.95" customHeight="1" x14ac:dyDescent="0.3">
      <c r="A81" s="82" t="s">
        <v>4</v>
      </c>
      <c r="B81" s="6" t="s">
        <v>8</v>
      </c>
      <c r="C81" s="18">
        <v>10</v>
      </c>
      <c r="D81" s="18">
        <v>145</v>
      </c>
      <c r="E81" s="5" t="s">
        <v>3</v>
      </c>
      <c r="F81" s="7" t="s">
        <v>2</v>
      </c>
      <c r="G81" s="61">
        <v>90</v>
      </c>
      <c r="H81" s="11">
        <v>45</v>
      </c>
      <c r="I81" s="198">
        <v>6.54</v>
      </c>
      <c r="J81" s="199">
        <v>4.84</v>
      </c>
      <c r="K81" s="122">
        <v>343</v>
      </c>
      <c r="L81" s="117">
        <v>311</v>
      </c>
      <c r="M81" s="127">
        <v>264</v>
      </c>
      <c r="N81" s="127">
        <v>208</v>
      </c>
      <c r="O81" s="128">
        <v>171</v>
      </c>
      <c r="P81" s="97">
        <v>350</v>
      </c>
      <c r="Q81" s="60" t="s">
        <v>113</v>
      </c>
      <c r="R81" s="60" t="str">
        <f t="shared" si="7"/>
        <v>≥ 170 mm</v>
      </c>
      <c r="S81" s="5" t="s">
        <v>49</v>
      </c>
      <c r="T81" s="5" t="s">
        <v>50</v>
      </c>
      <c r="U81" s="5"/>
      <c r="V81" s="159" t="s">
        <v>52</v>
      </c>
      <c r="W81" s="112" t="s">
        <v>22</v>
      </c>
      <c r="X81" s="18"/>
    </row>
    <row r="82" spans="1:24" ht="13.95" customHeight="1" x14ac:dyDescent="0.3">
      <c r="A82" s="82" t="s">
        <v>4</v>
      </c>
      <c r="B82" s="6" t="s">
        <v>8</v>
      </c>
      <c r="C82" s="18">
        <v>10</v>
      </c>
      <c r="D82" s="18">
        <v>145</v>
      </c>
      <c r="E82" s="5" t="s">
        <v>3</v>
      </c>
      <c r="F82" s="7" t="s">
        <v>2</v>
      </c>
      <c r="G82" s="61">
        <v>90</v>
      </c>
      <c r="H82" s="11">
        <v>50</v>
      </c>
      <c r="I82" s="198">
        <v>6.24</v>
      </c>
      <c r="J82" s="199">
        <v>4.62</v>
      </c>
      <c r="K82" s="122">
        <v>297</v>
      </c>
      <c r="L82" s="117">
        <v>270</v>
      </c>
      <c r="M82" s="127">
        <v>228</v>
      </c>
      <c r="N82" s="127">
        <v>180</v>
      </c>
      <c r="O82" s="128">
        <v>148</v>
      </c>
      <c r="P82" s="97">
        <v>350</v>
      </c>
      <c r="Q82" s="60" t="s">
        <v>113</v>
      </c>
      <c r="R82" s="60" t="str">
        <f t="shared" si="7"/>
        <v>≥ 170 mm</v>
      </c>
      <c r="S82" s="5" t="s">
        <v>49</v>
      </c>
      <c r="T82" s="5" t="s">
        <v>50</v>
      </c>
      <c r="U82" s="5"/>
      <c r="V82" s="159" t="s">
        <v>52</v>
      </c>
      <c r="W82" s="112" t="s">
        <v>22</v>
      </c>
      <c r="X82" s="18"/>
    </row>
    <row r="83" spans="1:24" ht="13.95" customHeight="1" x14ac:dyDescent="0.3">
      <c r="A83" s="82" t="s">
        <v>4</v>
      </c>
      <c r="B83" s="6" t="s">
        <v>8</v>
      </c>
      <c r="C83" s="18">
        <v>10</v>
      </c>
      <c r="D83" s="18">
        <v>145</v>
      </c>
      <c r="E83" s="5" t="s">
        <v>3</v>
      </c>
      <c r="F83" s="7" t="s">
        <v>2</v>
      </c>
      <c r="G83" s="61">
        <v>90</v>
      </c>
      <c r="H83" s="11">
        <v>55</v>
      </c>
      <c r="I83" s="198">
        <v>5.98</v>
      </c>
      <c r="J83" s="199">
        <v>4.43</v>
      </c>
      <c r="K83" s="122">
        <v>254</v>
      </c>
      <c r="L83" s="117">
        <v>231</v>
      </c>
      <c r="M83" s="127">
        <v>195</v>
      </c>
      <c r="N83" s="127">
        <v>154</v>
      </c>
      <c r="O83" s="128">
        <v>127</v>
      </c>
      <c r="P83" s="97">
        <v>350</v>
      </c>
      <c r="Q83" s="60" t="s">
        <v>113</v>
      </c>
      <c r="R83" s="60" t="str">
        <f t="shared" si="7"/>
        <v>≥ 170 mm</v>
      </c>
      <c r="S83" s="5" t="s">
        <v>49</v>
      </c>
      <c r="T83" s="5" t="s">
        <v>50</v>
      </c>
      <c r="U83" s="5"/>
      <c r="V83" s="159" t="s">
        <v>52</v>
      </c>
      <c r="W83" s="112" t="s">
        <v>22</v>
      </c>
      <c r="X83" s="18"/>
    </row>
    <row r="84" spans="1:24" ht="13.95" customHeight="1" x14ac:dyDescent="0.3">
      <c r="A84" s="82" t="s">
        <v>4</v>
      </c>
      <c r="B84" s="6" t="s">
        <v>8</v>
      </c>
      <c r="C84" s="18">
        <v>10</v>
      </c>
      <c r="D84" s="18">
        <v>145</v>
      </c>
      <c r="E84" s="5" t="s">
        <v>3</v>
      </c>
      <c r="F84" s="7" t="s">
        <v>2</v>
      </c>
      <c r="G84" s="61">
        <v>90</v>
      </c>
      <c r="H84" s="11">
        <v>60</v>
      </c>
      <c r="I84" s="198">
        <v>5.76</v>
      </c>
      <c r="J84" s="199">
        <v>4.2699999999999996</v>
      </c>
      <c r="K84" s="122">
        <v>213</v>
      </c>
      <c r="L84" s="117">
        <v>194</v>
      </c>
      <c r="M84" s="127">
        <v>164</v>
      </c>
      <c r="N84" s="127">
        <v>129</v>
      </c>
      <c r="O84" s="128">
        <v>107</v>
      </c>
      <c r="P84" s="97">
        <v>350</v>
      </c>
      <c r="Q84" s="60" t="s">
        <v>113</v>
      </c>
      <c r="R84" s="60" t="str">
        <f t="shared" si="7"/>
        <v>≥ 170 mm</v>
      </c>
      <c r="S84" s="5" t="s">
        <v>49</v>
      </c>
      <c r="T84" s="5" t="s">
        <v>50</v>
      </c>
      <c r="U84" s="5"/>
      <c r="V84" s="159" t="s">
        <v>52</v>
      </c>
      <c r="W84" s="112" t="s">
        <v>22</v>
      </c>
      <c r="X84" s="18"/>
    </row>
    <row r="85" spans="1:24" ht="13.95" customHeight="1" x14ac:dyDescent="0.3">
      <c r="A85" s="5" t="s">
        <v>12</v>
      </c>
      <c r="B85" s="6" t="s">
        <v>29</v>
      </c>
      <c r="C85" s="18">
        <v>12</v>
      </c>
      <c r="D85" s="18">
        <v>60</v>
      </c>
      <c r="E85" s="7" t="s">
        <v>5</v>
      </c>
      <c r="F85" s="5" t="s">
        <v>1</v>
      </c>
      <c r="G85" s="5"/>
      <c r="H85" s="11"/>
      <c r="I85" s="191"/>
      <c r="J85" s="192"/>
      <c r="K85" s="122" t="s">
        <v>27</v>
      </c>
      <c r="L85" s="117" t="s">
        <v>27</v>
      </c>
      <c r="M85" s="127" t="s">
        <v>27</v>
      </c>
      <c r="N85" s="127" t="s">
        <v>27</v>
      </c>
      <c r="O85" s="128"/>
      <c r="P85" s="97">
        <v>350</v>
      </c>
      <c r="Q85" s="165"/>
      <c r="R85" s="165"/>
      <c r="S85" s="5"/>
      <c r="T85" s="5"/>
      <c r="U85" s="5"/>
      <c r="V85" s="156" t="s">
        <v>126</v>
      </c>
      <c r="W85" s="93"/>
      <c r="X85" s="18"/>
    </row>
    <row r="86" spans="1:24" ht="13.95" customHeight="1" x14ac:dyDescent="0.3">
      <c r="A86" s="5" t="s">
        <v>12</v>
      </c>
      <c r="B86" s="6" t="s">
        <v>29</v>
      </c>
      <c r="C86" s="18">
        <v>12</v>
      </c>
      <c r="D86" s="18">
        <v>60</v>
      </c>
      <c r="E86" s="7" t="s">
        <v>5</v>
      </c>
      <c r="F86" s="5" t="s">
        <v>2</v>
      </c>
      <c r="G86" s="5"/>
      <c r="H86" s="1"/>
      <c r="I86" s="191"/>
      <c r="J86" s="192"/>
      <c r="K86" s="122" t="s">
        <v>27</v>
      </c>
      <c r="L86" s="117" t="s">
        <v>27</v>
      </c>
      <c r="M86" s="127" t="s">
        <v>27</v>
      </c>
      <c r="N86" s="127" t="s">
        <v>27</v>
      </c>
      <c r="O86" s="128"/>
      <c r="P86" s="97">
        <v>350</v>
      </c>
      <c r="Q86" s="165"/>
      <c r="R86" s="165"/>
      <c r="S86" s="5"/>
      <c r="T86" s="5"/>
      <c r="U86" s="5"/>
      <c r="V86" s="156" t="s">
        <v>126</v>
      </c>
      <c r="W86" s="93"/>
      <c r="X86" s="18"/>
    </row>
    <row r="87" spans="1:24" ht="13.95" customHeight="1" x14ac:dyDescent="0.3">
      <c r="A87" s="165" t="s">
        <v>12</v>
      </c>
      <c r="B87" s="174" t="s">
        <v>29</v>
      </c>
      <c r="C87" s="18">
        <v>12</v>
      </c>
      <c r="D87" s="18">
        <v>60</v>
      </c>
      <c r="E87" s="7" t="s">
        <v>5</v>
      </c>
      <c r="F87" s="184" t="s">
        <v>7</v>
      </c>
      <c r="G87" s="5"/>
      <c r="H87" s="1"/>
      <c r="I87" s="201"/>
      <c r="J87" s="202"/>
      <c r="K87" s="122" t="s">
        <v>27</v>
      </c>
      <c r="L87" s="117" t="s">
        <v>27</v>
      </c>
      <c r="M87" s="127" t="s">
        <v>27</v>
      </c>
      <c r="N87" s="127" t="s">
        <v>27</v>
      </c>
      <c r="O87" s="132"/>
      <c r="P87" s="97">
        <v>350</v>
      </c>
      <c r="Q87" s="165"/>
      <c r="R87" s="165"/>
      <c r="S87" s="5"/>
      <c r="T87" s="5"/>
      <c r="U87" s="5"/>
      <c r="V87" s="156" t="s">
        <v>126</v>
      </c>
      <c r="W87" s="93"/>
      <c r="X87" s="18"/>
    </row>
    <row r="88" spans="1:24" ht="13.95" customHeight="1" x14ac:dyDescent="0.3">
      <c r="A88" s="5" t="s">
        <v>12</v>
      </c>
      <c r="B88" s="6" t="s">
        <v>29</v>
      </c>
      <c r="C88" s="18">
        <v>12</v>
      </c>
      <c r="D88" s="18">
        <v>60</v>
      </c>
      <c r="E88" s="5" t="s">
        <v>6</v>
      </c>
      <c r="F88" s="184" t="s">
        <v>7</v>
      </c>
      <c r="G88" s="61">
        <v>90</v>
      </c>
      <c r="H88" s="1" t="s">
        <v>20</v>
      </c>
      <c r="I88" s="191">
        <v>4.9800000000000004</v>
      </c>
      <c r="J88" s="192">
        <v>3.69</v>
      </c>
      <c r="K88" s="122">
        <v>369</v>
      </c>
      <c r="L88" s="117">
        <v>336</v>
      </c>
      <c r="M88" s="127">
        <v>284</v>
      </c>
      <c r="N88" s="127">
        <v>224</v>
      </c>
      <c r="O88" s="128">
        <v>185</v>
      </c>
      <c r="P88" s="97">
        <v>350</v>
      </c>
      <c r="Q88" s="162" t="str">
        <f>"≥ "&amp;MAX(80,100)&amp;" mm"</f>
        <v>≥ 100 mm</v>
      </c>
      <c r="R88" s="60" t="str">
        <f>"≥ "&amp;MAX(10*C88,100)&amp;" mm"</f>
        <v>≥ 120 mm</v>
      </c>
      <c r="S88" s="146" t="s">
        <v>54</v>
      </c>
      <c r="T88" s="5"/>
      <c r="U88" s="146" t="s">
        <v>55</v>
      </c>
      <c r="V88" s="111"/>
      <c r="W88" s="112" t="s">
        <v>22</v>
      </c>
      <c r="X88" s="18"/>
    </row>
    <row r="89" spans="1:24" ht="13.95" customHeight="1" x14ac:dyDescent="0.3">
      <c r="A89" s="5" t="s">
        <v>12</v>
      </c>
      <c r="B89" s="6" t="s">
        <v>29</v>
      </c>
      <c r="C89" s="18">
        <v>12</v>
      </c>
      <c r="D89" s="18">
        <v>60</v>
      </c>
      <c r="E89" s="5" t="s">
        <v>3</v>
      </c>
      <c r="F89" s="5" t="s">
        <v>1</v>
      </c>
      <c r="G89" s="96">
        <v>90</v>
      </c>
      <c r="H89" s="109">
        <f t="shared" ref="H89:H101" si="8">90-G89</f>
        <v>0</v>
      </c>
      <c r="I89" s="191">
        <v>7.2</v>
      </c>
      <c r="J89" s="192">
        <v>3.69</v>
      </c>
      <c r="K89" s="122">
        <v>369</v>
      </c>
      <c r="L89" s="117">
        <v>336</v>
      </c>
      <c r="M89" s="127">
        <v>284</v>
      </c>
      <c r="N89" s="127">
        <v>224</v>
      </c>
      <c r="O89" s="128">
        <v>185</v>
      </c>
      <c r="P89" s="97">
        <v>350</v>
      </c>
      <c r="Q89" s="60" t="str">
        <f t="shared" ref="Q89:Q101" si="9">"≥ "&amp;TEXT(MAX(80,ROUNDUP(D89*SIN(PI()/180*G89),0)),"0")&amp;" mm"</f>
        <v>≥ 80 mm</v>
      </c>
      <c r="R89" s="159" t="str">
        <f t="shared" ref="R89:R101" si="10">"≥ "&amp;MAX(10*C89,ROUNDUP(D89*SIN(PI()/180*G89),0))&amp;" mm"</f>
        <v>≥ 120 mm</v>
      </c>
      <c r="S89" s="5" t="s">
        <v>54</v>
      </c>
      <c r="T89" s="5"/>
      <c r="U89" s="5" t="s">
        <v>55</v>
      </c>
      <c r="V89" s="8"/>
      <c r="W89" s="112" t="s">
        <v>22</v>
      </c>
      <c r="X89" s="18"/>
    </row>
    <row r="90" spans="1:24" ht="13.95" customHeight="1" x14ac:dyDescent="0.3">
      <c r="A90" s="5" t="s">
        <v>12</v>
      </c>
      <c r="B90" s="6" t="s">
        <v>29</v>
      </c>
      <c r="C90" s="18">
        <v>12</v>
      </c>
      <c r="D90" s="18">
        <v>60</v>
      </c>
      <c r="E90" s="5" t="s">
        <v>3</v>
      </c>
      <c r="F90" s="5" t="s">
        <v>1</v>
      </c>
      <c r="G90" s="96">
        <v>85</v>
      </c>
      <c r="H90" s="109">
        <f t="shared" si="8"/>
        <v>5</v>
      </c>
      <c r="I90" s="191">
        <v>7.2</v>
      </c>
      <c r="J90" s="192">
        <v>3.69</v>
      </c>
      <c r="K90" s="122">
        <v>368</v>
      </c>
      <c r="L90" s="117">
        <v>334</v>
      </c>
      <c r="M90" s="127">
        <v>283</v>
      </c>
      <c r="N90" s="127">
        <v>223</v>
      </c>
      <c r="O90" s="128">
        <v>184</v>
      </c>
      <c r="P90" s="97">
        <v>350</v>
      </c>
      <c r="Q90" s="60" t="str">
        <f t="shared" si="9"/>
        <v>≥ 80 mm</v>
      </c>
      <c r="R90" s="159" t="str">
        <f t="shared" si="10"/>
        <v>≥ 120 mm</v>
      </c>
      <c r="S90" s="5" t="s">
        <v>54</v>
      </c>
      <c r="T90" s="5"/>
      <c r="U90" s="5" t="s">
        <v>55</v>
      </c>
      <c r="V90" s="8"/>
      <c r="W90" s="112" t="s">
        <v>22</v>
      </c>
      <c r="X90" s="18"/>
    </row>
    <row r="91" spans="1:24" ht="13.95" customHeight="1" x14ac:dyDescent="0.3">
      <c r="A91" s="5" t="s">
        <v>12</v>
      </c>
      <c r="B91" s="6" t="s">
        <v>29</v>
      </c>
      <c r="C91" s="18">
        <v>12</v>
      </c>
      <c r="D91" s="18">
        <v>60</v>
      </c>
      <c r="E91" s="5" t="s">
        <v>3</v>
      </c>
      <c r="F91" s="5" t="s">
        <v>1</v>
      </c>
      <c r="G91" s="96">
        <v>80</v>
      </c>
      <c r="H91" s="109">
        <f t="shared" si="8"/>
        <v>10</v>
      </c>
      <c r="I91" s="191">
        <v>7.2</v>
      </c>
      <c r="J91" s="192">
        <v>3.69</v>
      </c>
      <c r="K91" s="122">
        <v>364</v>
      </c>
      <c r="L91" s="117">
        <v>331</v>
      </c>
      <c r="M91" s="127">
        <v>280</v>
      </c>
      <c r="N91" s="127">
        <v>220</v>
      </c>
      <c r="O91" s="128">
        <v>182</v>
      </c>
      <c r="P91" s="97">
        <v>350</v>
      </c>
      <c r="Q91" s="60" t="str">
        <f t="shared" si="9"/>
        <v>≥ 80 mm</v>
      </c>
      <c r="R91" s="159" t="str">
        <f t="shared" si="10"/>
        <v>≥ 120 mm</v>
      </c>
      <c r="S91" s="5" t="s">
        <v>54</v>
      </c>
      <c r="T91" s="5"/>
      <c r="U91" s="5" t="s">
        <v>55</v>
      </c>
      <c r="V91" s="8"/>
      <c r="W91" s="112" t="s">
        <v>22</v>
      </c>
      <c r="X91" s="18"/>
    </row>
    <row r="92" spans="1:24" ht="13.95" customHeight="1" x14ac:dyDescent="0.3">
      <c r="A92" s="5" t="s">
        <v>12</v>
      </c>
      <c r="B92" s="6" t="s">
        <v>29</v>
      </c>
      <c r="C92" s="18">
        <v>12</v>
      </c>
      <c r="D92" s="18">
        <v>60</v>
      </c>
      <c r="E92" s="5" t="s">
        <v>3</v>
      </c>
      <c r="F92" s="5" t="s">
        <v>1</v>
      </c>
      <c r="G92" s="96">
        <v>75</v>
      </c>
      <c r="H92" s="109">
        <f t="shared" si="8"/>
        <v>15</v>
      </c>
      <c r="I92" s="191">
        <v>7.2</v>
      </c>
      <c r="J92" s="192">
        <v>3.69</v>
      </c>
      <c r="K92" s="122">
        <v>357</v>
      </c>
      <c r="L92" s="117">
        <v>324</v>
      </c>
      <c r="M92" s="127">
        <v>274</v>
      </c>
      <c r="N92" s="127">
        <v>216</v>
      </c>
      <c r="O92" s="128">
        <v>178</v>
      </c>
      <c r="P92" s="97">
        <v>350</v>
      </c>
      <c r="Q92" s="60" t="str">
        <f t="shared" si="9"/>
        <v>≥ 80 mm</v>
      </c>
      <c r="R92" s="159" t="str">
        <f t="shared" si="10"/>
        <v>≥ 120 mm</v>
      </c>
      <c r="S92" s="5" t="s">
        <v>54</v>
      </c>
      <c r="T92" s="5"/>
      <c r="U92" s="5" t="s">
        <v>55</v>
      </c>
      <c r="V92" s="8"/>
      <c r="W92" s="112" t="s">
        <v>22</v>
      </c>
      <c r="X92" s="18"/>
    </row>
    <row r="93" spans="1:24" ht="13.95" customHeight="1" x14ac:dyDescent="0.3">
      <c r="A93" s="5" t="s">
        <v>12</v>
      </c>
      <c r="B93" s="6" t="s">
        <v>29</v>
      </c>
      <c r="C93" s="18">
        <v>12</v>
      </c>
      <c r="D93" s="18">
        <v>60</v>
      </c>
      <c r="E93" s="5" t="s">
        <v>3</v>
      </c>
      <c r="F93" s="5" t="s">
        <v>1</v>
      </c>
      <c r="G93" s="96">
        <v>70</v>
      </c>
      <c r="H93" s="109">
        <f t="shared" si="8"/>
        <v>20</v>
      </c>
      <c r="I93" s="191">
        <v>7.2</v>
      </c>
      <c r="J93" s="192">
        <v>3.69</v>
      </c>
      <c r="K93" s="122">
        <v>347</v>
      </c>
      <c r="L93" s="117">
        <v>315</v>
      </c>
      <c r="M93" s="127">
        <v>267</v>
      </c>
      <c r="N93" s="127">
        <v>210</v>
      </c>
      <c r="O93" s="128">
        <v>173</v>
      </c>
      <c r="P93" s="97">
        <v>350</v>
      </c>
      <c r="Q93" s="60" t="str">
        <f t="shared" si="9"/>
        <v>≥ 80 mm</v>
      </c>
      <c r="R93" s="159" t="str">
        <f t="shared" si="10"/>
        <v>≥ 120 mm</v>
      </c>
      <c r="S93" s="5" t="s">
        <v>54</v>
      </c>
      <c r="T93" s="5"/>
      <c r="U93" s="5" t="s">
        <v>55</v>
      </c>
      <c r="V93" s="8"/>
      <c r="W93" s="112" t="s">
        <v>22</v>
      </c>
      <c r="X93" s="18"/>
    </row>
    <row r="94" spans="1:24" ht="13.95" customHeight="1" x14ac:dyDescent="0.3">
      <c r="A94" s="5" t="s">
        <v>12</v>
      </c>
      <c r="B94" s="6" t="s">
        <v>29</v>
      </c>
      <c r="C94" s="18">
        <v>12</v>
      </c>
      <c r="D94" s="18">
        <v>60</v>
      </c>
      <c r="E94" s="5" t="s">
        <v>3</v>
      </c>
      <c r="F94" s="5" t="s">
        <v>1</v>
      </c>
      <c r="G94" s="96">
        <v>65</v>
      </c>
      <c r="H94" s="109">
        <f t="shared" si="8"/>
        <v>25</v>
      </c>
      <c r="I94" s="191">
        <v>7.2</v>
      </c>
      <c r="J94" s="192">
        <v>3.69</v>
      </c>
      <c r="K94" s="122">
        <v>335</v>
      </c>
      <c r="L94" s="117">
        <v>304</v>
      </c>
      <c r="M94" s="127">
        <v>257</v>
      </c>
      <c r="N94" s="127">
        <v>203</v>
      </c>
      <c r="O94" s="128">
        <v>167</v>
      </c>
      <c r="P94" s="97">
        <v>350</v>
      </c>
      <c r="Q94" s="60" t="str">
        <f t="shared" si="9"/>
        <v>≥ 80 mm</v>
      </c>
      <c r="R94" s="159" t="str">
        <f t="shared" si="10"/>
        <v>≥ 120 mm</v>
      </c>
      <c r="S94" s="5" t="s">
        <v>54</v>
      </c>
      <c r="T94" s="5"/>
      <c r="U94" s="5" t="s">
        <v>55</v>
      </c>
      <c r="V94" s="8"/>
      <c r="W94" s="112" t="s">
        <v>22</v>
      </c>
      <c r="X94" s="18"/>
    </row>
    <row r="95" spans="1:24" ht="13.95" customHeight="1" x14ac:dyDescent="0.3">
      <c r="A95" s="5" t="s">
        <v>12</v>
      </c>
      <c r="B95" s="6" t="s">
        <v>29</v>
      </c>
      <c r="C95" s="18">
        <v>12</v>
      </c>
      <c r="D95" s="18">
        <v>60</v>
      </c>
      <c r="E95" s="5" t="s">
        <v>3</v>
      </c>
      <c r="F95" s="5" t="s">
        <v>1</v>
      </c>
      <c r="G95" s="96">
        <v>60</v>
      </c>
      <c r="H95" s="109">
        <f t="shared" si="8"/>
        <v>30</v>
      </c>
      <c r="I95" s="191">
        <v>7.2</v>
      </c>
      <c r="J95" s="192">
        <v>3.69</v>
      </c>
      <c r="K95" s="122">
        <v>320</v>
      </c>
      <c r="L95" s="117">
        <v>291</v>
      </c>
      <c r="M95" s="127">
        <v>246</v>
      </c>
      <c r="N95" s="127">
        <v>194</v>
      </c>
      <c r="O95" s="128">
        <v>160</v>
      </c>
      <c r="P95" s="97">
        <v>350</v>
      </c>
      <c r="Q95" s="60" t="str">
        <f t="shared" si="9"/>
        <v>≥ 80 mm</v>
      </c>
      <c r="R95" s="159" t="str">
        <f t="shared" si="10"/>
        <v>≥ 120 mm</v>
      </c>
      <c r="S95" s="5" t="s">
        <v>54</v>
      </c>
      <c r="T95" s="5"/>
      <c r="U95" s="5" t="s">
        <v>55</v>
      </c>
      <c r="V95" s="8"/>
      <c r="W95" s="112" t="s">
        <v>22</v>
      </c>
      <c r="X95" s="18"/>
    </row>
    <row r="96" spans="1:24" ht="13.95" customHeight="1" x14ac:dyDescent="0.3">
      <c r="A96" s="5" t="s">
        <v>12</v>
      </c>
      <c r="B96" s="6" t="s">
        <v>29</v>
      </c>
      <c r="C96" s="18">
        <v>12</v>
      </c>
      <c r="D96" s="18">
        <v>60</v>
      </c>
      <c r="E96" s="5" t="s">
        <v>3</v>
      </c>
      <c r="F96" s="5" t="s">
        <v>1</v>
      </c>
      <c r="G96" s="96">
        <v>55</v>
      </c>
      <c r="H96" s="109">
        <f t="shared" si="8"/>
        <v>35</v>
      </c>
      <c r="I96" s="191">
        <v>7.2</v>
      </c>
      <c r="J96" s="192">
        <v>3.69</v>
      </c>
      <c r="K96" s="122">
        <v>302</v>
      </c>
      <c r="L96" s="117">
        <v>275</v>
      </c>
      <c r="M96" s="127">
        <v>233</v>
      </c>
      <c r="N96" s="127">
        <v>183</v>
      </c>
      <c r="O96" s="128">
        <v>151</v>
      </c>
      <c r="P96" s="97">
        <v>350</v>
      </c>
      <c r="Q96" s="60" t="str">
        <f t="shared" si="9"/>
        <v>≥ 80 mm</v>
      </c>
      <c r="R96" s="159" t="str">
        <f t="shared" si="10"/>
        <v>≥ 120 mm</v>
      </c>
      <c r="S96" s="5" t="s">
        <v>54</v>
      </c>
      <c r="T96" s="5"/>
      <c r="U96" s="5" t="s">
        <v>55</v>
      </c>
      <c r="V96" s="8"/>
      <c r="W96" s="112" t="s">
        <v>22</v>
      </c>
      <c r="X96" s="18"/>
    </row>
    <row r="97" spans="1:24" ht="13.95" customHeight="1" x14ac:dyDescent="0.3">
      <c r="A97" s="5" t="s">
        <v>12</v>
      </c>
      <c r="B97" s="6" t="s">
        <v>29</v>
      </c>
      <c r="C97" s="18">
        <v>12</v>
      </c>
      <c r="D97" s="18">
        <v>60</v>
      </c>
      <c r="E97" s="5" t="s">
        <v>3</v>
      </c>
      <c r="F97" s="5" t="s">
        <v>1</v>
      </c>
      <c r="G97" s="96">
        <v>50</v>
      </c>
      <c r="H97" s="109">
        <f t="shared" si="8"/>
        <v>40</v>
      </c>
      <c r="I97" s="191">
        <v>7.2</v>
      </c>
      <c r="J97" s="192">
        <v>3.69</v>
      </c>
      <c r="K97" s="122">
        <v>283</v>
      </c>
      <c r="L97" s="117">
        <v>257</v>
      </c>
      <c r="M97" s="127">
        <v>218</v>
      </c>
      <c r="N97" s="127">
        <v>171</v>
      </c>
      <c r="O97" s="128">
        <v>141</v>
      </c>
      <c r="P97" s="97">
        <v>350</v>
      </c>
      <c r="Q97" s="60" t="str">
        <f t="shared" si="9"/>
        <v>≥ 80 mm</v>
      </c>
      <c r="R97" s="159" t="str">
        <f t="shared" si="10"/>
        <v>≥ 120 mm</v>
      </c>
      <c r="S97" s="5" t="s">
        <v>54</v>
      </c>
      <c r="T97" s="5"/>
      <c r="U97" s="5" t="s">
        <v>55</v>
      </c>
      <c r="V97" s="8"/>
      <c r="W97" s="112" t="s">
        <v>22</v>
      </c>
      <c r="X97" s="18"/>
    </row>
    <row r="98" spans="1:24" ht="13.95" customHeight="1" x14ac:dyDescent="0.3">
      <c r="A98" s="5" t="s">
        <v>12</v>
      </c>
      <c r="B98" s="6" t="s">
        <v>29</v>
      </c>
      <c r="C98" s="18">
        <v>12</v>
      </c>
      <c r="D98" s="18">
        <v>60</v>
      </c>
      <c r="E98" s="5" t="s">
        <v>3</v>
      </c>
      <c r="F98" s="5" t="s">
        <v>1</v>
      </c>
      <c r="G98" s="96">
        <v>45</v>
      </c>
      <c r="H98" s="109">
        <f t="shared" si="8"/>
        <v>45</v>
      </c>
      <c r="I98" s="191">
        <v>7.2</v>
      </c>
      <c r="J98" s="192">
        <v>3.69</v>
      </c>
      <c r="K98" s="122">
        <v>261</v>
      </c>
      <c r="L98" s="117">
        <v>237</v>
      </c>
      <c r="M98" s="127">
        <v>201</v>
      </c>
      <c r="N98" s="127">
        <v>158</v>
      </c>
      <c r="O98" s="128">
        <v>131</v>
      </c>
      <c r="P98" s="97">
        <v>350</v>
      </c>
      <c r="Q98" s="60" t="str">
        <f t="shared" si="9"/>
        <v>≥ 80 mm</v>
      </c>
      <c r="R98" s="159" t="str">
        <f t="shared" si="10"/>
        <v>≥ 120 mm</v>
      </c>
      <c r="S98" s="5" t="s">
        <v>54</v>
      </c>
      <c r="T98" s="5"/>
      <c r="U98" s="5" t="s">
        <v>55</v>
      </c>
      <c r="V98" s="8"/>
      <c r="W98" s="112" t="s">
        <v>22</v>
      </c>
      <c r="X98" s="18"/>
    </row>
    <row r="99" spans="1:24" ht="13.95" customHeight="1" x14ac:dyDescent="0.3">
      <c r="A99" s="5" t="s">
        <v>12</v>
      </c>
      <c r="B99" s="6" t="s">
        <v>29</v>
      </c>
      <c r="C99" s="18">
        <v>12</v>
      </c>
      <c r="D99" s="18">
        <v>60</v>
      </c>
      <c r="E99" s="5" t="s">
        <v>3</v>
      </c>
      <c r="F99" s="5" t="s">
        <v>1</v>
      </c>
      <c r="G99" s="96">
        <v>40</v>
      </c>
      <c r="H99" s="109">
        <f t="shared" si="8"/>
        <v>50</v>
      </c>
      <c r="I99" s="191">
        <v>6.6</v>
      </c>
      <c r="J99" s="192">
        <v>3.41</v>
      </c>
      <c r="K99" s="122">
        <v>219</v>
      </c>
      <c r="L99" s="117">
        <v>199</v>
      </c>
      <c r="M99" s="127">
        <v>168</v>
      </c>
      <c r="N99" s="127">
        <v>133</v>
      </c>
      <c r="O99" s="128">
        <v>109</v>
      </c>
      <c r="P99" s="97">
        <v>350</v>
      </c>
      <c r="Q99" s="60" t="str">
        <f t="shared" si="9"/>
        <v>≥ 80 mm</v>
      </c>
      <c r="R99" s="159" t="str">
        <f t="shared" si="10"/>
        <v>≥ 120 mm</v>
      </c>
      <c r="S99" s="5" t="s">
        <v>54</v>
      </c>
      <c r="T99" s="5"/>
      <c r="U99" s="5" t="s">
        <v>55</v>
      </c>
      <c r="V99" s="8"/>
      <c r="W99" s="112" t="s">
        <v>22</v>
      </c>
      <c r="X99" s="18"/>
    </row>
    <row r="100" spans="1:24" ht="13.95" customHeight="1" x14ac:dyDescent="0.3">
      <c r="A100" s="5" t="s">
        <v>12</v>
      </c>
      <c r="B100" s="6" t="s">
        <v>29</v>
      </c>
      <c r="C100" s="18">
        <v>12</v>
      </c>
      <c r="D100" s="18">
        <v>60</v>
      </c>
      <c r="E100" s="5" t="s">
        <v>3</v>
      </c>
      <c r="F100" s="5" t="s">
        <v>1</v>
      </c>
      <c r="G100" s="96">
        <v>35</v>
      </c>
      <c r="H100" s="109">
        <f t="shared" si="8"/>
        <v>55</v>
      </c>
      <c r="I100" s="191">
        <v>6.1</v>
      </c>
      <c r="J100" s="192">
        <v>3.12</v>
      </c>
      <c r="K100" s="122">
        <v>179</v>
      </c>
      <c r="L100" s="117">
        <v>163</v>
      </c>
      <c r="M100" s="127">
        <v>138</v>
      </c>
      <c r="N100" s="127">
        <v>108</v>
      </c>
      <c r="O100" s="128">
        <v>89</v>
      </c>
      <c r="P100" s="97">
        <v>350</v>
      </c>
      <c r="Q100" s="60" t="str">
        <f t="shared" si="9"/>
        <v>≥ 80 mm</v>
      </c>
      <c r="R100" s="159" t="str">
        <f t="shared" si="10"/>
        <v>≥ 120 mm</v>
      </c>
      <c r="S100" s="5" t="s">
        <v>54</v>
      </c>
      <c r="T100" s="5"/>
      <c r="U100" s="5" t="s">
        <v>55</v>
      </c>
      <c r="V100" s="8"/>
      <c r="W100" s="112" t="s">
        <v>22</v>
      </c>
      <c r="X100" s="18"/>
    </row>
    <row r="101" spans="1:24" ht="13.95" customHeight="1" x14ac:dyDescent="0.3">
      <c r="A101" s="5" t="s">
        <v>12</v>
      </c>
      <c r="B101" s="6" t="s">
        <v>29</v>
      </c>
      <c r="C101" s="18">
        <v>12</v>
      </c>
      <c r="D101" s="18">
        <v>60</v>
      </c>
      <c r="E101" s="5" t="s">
        <v>3</v>
      </c>
      <c r="F101" s="5" t="s">
        <v>1</v>
      </c>
      <c r="G101" s="96">
        <v>30</v>
      </c>
      <c r="H101" s="109">
        <f t="shared" si="8"/>
        <v>60</v>
      </c>
      <c r="I101" s="191">
        <v>5.5</v>
      </c>
      <c r="J101" s="192">
        <v>2.83</v>
      </c>
      <c r="K101" s="122">
        <v>142</v>
      </c>
      <c r="L101" s="117">
        <v>129</v>
      </c>
      <c r="M101" s="127">
        <v>109</v>
      </c>
      <c r="N101" s="127">
        <v>86</v>
      </c>
      <c r="O101" s="128">
        <v>71</v>
      </c>
      <c r="P101" s="97">
        <v>350</v>
      </c>
      <c r="Q101" s="60" t="str">
        <f t="shared" si="9"/>
        <v>≥ 80 mm</v>
      </c>
      <c r="R101" s="159" t="str">
        <f t="shared" si="10"/>
        <v>≥ 120 mm</v>
      </c>
      <c r="S101" s="5" t="s">
        <v>54</v>
      </c>
      <c r="T101" s="5"/>
      <c r="U101" s="5" t="s">
        <v>55</v>
      </c>
      <c r="V101" s="8"/>
      <c r="W101" s="112" t="s">
        <v>22</v>
      </c>
      <c r="X101" s="18"/>
    </row>
    <row r="102" spans="1:24" ht="13.95" customHeight="1" x14ac:dyDescent="0.3">
      <c r="A102" s="5" t="s">
        <v>12</v>
      </c>
      <c r="B102" s="6" t="s">
        <v>29</v>
      </c>
      <c r="C102" s="18">
        <v>12</v>
      </c>
      <c r="D102" s="18">
        <v>60</v>
      </c>
      <c r="E102" s="5" t="s">
        <v>3</v>
      </c>
      <c r="F102" s="5" t="s">
        <v>2</v>
      </c>
      <c r="G102" s="61">
        <v>90</v>
      </c>
      <c r="H102" s="11">
        <v>0</v>
      </c>
      <c r="I102" s="191">
        <v>4.9800000000000004</v>
      </c>
      <c r="J102" s="192">
        <v>3.69</v>
      </c>
      <c r="K102" s="122">
        <v>369</v>
      </c>
      <c r="L102" s="117">
        <v>336</v>
      </c>
      <c r="M102" s="127">
        <v>284</v>
      </c>
      <c r="N102" s="127">
        <v>224</v>
      </c>
      <c r="O102" s="128">
        <v>185</v>
      </c>
      <c r="P102" s="97">
        <v>350</v>
      </c>
      <c r="Q102" s="60" t="str">
        <f t="shared" ref="Q102:Q114" si="11">"≥ "&amp;MAX(80,D102,90)&amp;" mm"</f>
        <v>≥ 90 mm</v>
      </c>
      <c r="R102" s="60" t="str">
        <f t="shared" ref="R102:R114" si="12">"≥ "&amp;MAX(10*C102,D102,90)&amp;" mm"</f>
        <v>≥ 120 mm</v>
      </c>
      <c r="S102" s="5" t="s">
        <v>54</v>
      </c>
      <c r="T102" s="5"/>
      <c r="U102" s="5" t="s">
        <v>55</v>
      </c>
      <c r="V102" s="159" t="s">
        <v>51</v>
      </c>
      <c r="W102" s="112" t="s">
        <v>22</v>
      </c>
      <c r="X102" s="18"/>
    </row>
    <row r="103" spans="1:24" ht="13.95" customHeight="1" x14ac:dyDescent="0.3">
      <c r="A103" s="5" t="s">
        <v>12</v>
      </c>
      <c r="B103" s="6" t="s">
        <v>29</v>
      </c>
      <c r="C103" s="18">
        <v>12</v>
      </c>
      <c r="D103" s="18">
        <v>60</v>
      </c>
      <c r="E103" s="5" t="s">
        <v>3</v>
      </c>
      <c r="F103" s="5" t="s">
        <v>2</v>
      </c>
      <c r="G103" s="61">
        <v>90</v>
      </c>
      <c r="H103" s="11">
        <v>5</v>
      </c>
      <c r="I103" s="191">
        <v>4.9800000000000004</v>
      </c>
      <c r="J103" s="192">
        <v>3.69</v>
      </c>
      <c r="K103" s="122">
        <v>367</v>
      </c>
      <c r="L103" s="117">
        <v>334</v>
      </c>
      <c r="M103" s="127">
        <v>282</v>
      </c>
      <c r="N103" s="127">
        <v>223</v>
      </c>
      <c r="O103" s="128">
        <v>184</v>
      </c>
      <c r="P103" s="97">
        <v>350</v>
      </c>
      <c r="Q103" s="60" t="str">
        <f t="shared" si="11"/>
        <v>≥ 90 mm</v>
      </c>
      <c r="R103" s="60" t="str">
        <f t="shared" si="12"/>
        <v>≥ 120 mm</v>
      </c>
      <c r="S103" s="5" t="s">
        <v>54</v>
      </c>
      <c r="T103" s="5"/>
      <c r="U103" s="5" t="s">
        <v>55</v>
      </c>
      <c r="V103" s="159" t="s">
        <v>51</v>
      </c>
      <c r="W103" s="112" t="s">
        <v>22</v>
      </c>
      <c r="X103" s="18"/>
    </row>
    <row r="104" spans="1:24" ht="13.95" customHeight="1" x14ac:dyDescent="0.3">
      <c r="A104" s="5" t="s">
        <v>12</v>
      </c>
      <c r="B104" s="6" t="s">
        <v>29</v>
      </c>
      <c r="C104" s="18">
        <v>12</v>
      </c>
      <c r="D104" s="18">
        <v>60</v>
      </c>
      <c r="E104" s="5" t="s">
        <v>3</v>
      </c>
      <c r="F104" s="5" t="s">
        <v>2</v>
      </c>
      <c r="G104" s="61">
        <v>90</v>
      </c>
      <c r="H104" s="11">
        <v>10</v>
      </c>
      <c r="I104" s="191">
        <v>4.95</v>
      </c>
      <c r="J104" s="192">
        <v>3.66</v>
      </c>
      <c r="K104" s="122">
        <v>361</v>
      </c>
      <c r="L104" s="117">
        <v>328</v>
      </c>
      <c r="M104" s="127">
        <v>278</v>
      </c>
      <c r="N104" s="127">
        <v>219</v>
      </c>
      <c r="O104" s="128">
        <v>180</v>
      </c>
      <c r="P104" s="97">
        <v>350</v>
      </c>
      <c r="Q104" s="60" t="str">
        <f t="shared" si="11"/>
        <v>≥ 90 mm</v>
      </c>
      <c r="R104" s="60" t="str">
        <f t="shared" si="12"/>
        <v>≥ 120 mm</v>
      </c>
      <c r="S104" s="5" t="s">
        <v>54</v>
      </c>
      <c r="T104" s="5"/>
      <c r="U104" s="5" t="s">
        <v>55</v>
      </c>
      <c r="V104" s="159" t="s">
        <v>51</v>
      </c>
      <c r="W104" s="112" t="s">
        <v>22</v>
      </c>
      <c r="X104" s="18"/>
    </row>
    <row r="105" spans="1:24" ht="13.95" customHeight="1" x14ac:dyDescent="0.3">
      <c r="A105" s="5" t="s">
        <v>12</v>
      </c>
      <c r="B105" s="6" t="s">
        <v>29</v>
      </c>
      <c r="C105" s="18">
        <v>12</v>
      </c>
      <c r="D105" s="18">
        <v>60</v>
      </c>
      <c r="E105" s="5" t="s">
        <v>3</v>
      </c>
      <c r="F105" s="5" t="s">
        <v>2</v>
      </c>
      <c r="G105" s="61">
        <v>90</v>
      </c>
      <c r="H105" s="11">
        <v>15</v>
      </c>
      <c r="I105" s="191">
        <v>4.9000000000000004</v>
      </c>
      <c r="J105" s="192">
        <v>3.63</v>
      </c>
      <c r="K105" s="122">
        <v>351</v>
      </c>
      <c r="L105" s="117">
        <v>319</v>
      </c>
      <c r="M105" s="127">
        <v>270</v>
      </c>
      <c r="N105" s="127">
        <v>213</v>
      </c>
      <c r="O105" s="128">
        <v>175</v>
      </c>
      <c r="P105" s="97">
        <v>350</v>
      </c>
      <c r="Q105" s="60" t="str">
        <f t="shared" si="11"/>
        <v>≥ 90 mm</v>
      </c>
      <c r="R105" s="60" t="str">
        <f t="shared" si="12"/>
        <v>≥ 120 mm</v>
      </c>
      <c r="S105" s="5" t="s">
        <v>54</v>
      </c>
      <c r="T105" s="5"/>
      <c r="U105" s="5" t="s">
        <v>55</v>
      </c>
      <c r="V105" s="159" t="s">
        <v>51</v>
      </c>
      <c r="W105" s="112" t="s">
        <v>22</v>
      </c>
      <c r="X105" s="18"/>
    </row>
    <row r="106" spans="1:24" ht="13.95" customHeight="1" x14ac:dyDescent="0.3">
      <c r="A106" s="5" t="s">
        <v>12</v>
      </c>
      <c r="B106" s="6" t="s">
        <v>29</v>
      </c>
      <c r="C106" s="18">
        <v>12</v>
      </c>
      <c r="D106" s="18">
        <v>60</v>
      </c>
      <c r="E106" s="5" t="s">
        <v>3</v>
      </c>
      <c r="F106" s="5" t="s">
        <v>2</v>
      </c>
      <c r="G106" s="61">
        <v>90</v>
      </c>
      <c r="H106" s="11">
        <v>20</v>
      </c>
      <c r="I106" s="191">
        <v>4.8499999999999996</v>
      </c>
      <c r="J106" s="192">
        <v>3.59</v>
      </c>
      <c r="K106" s="122">
        <v>337</v>
      </c>
      <c r="L106" s="117">
        <v>307</v>
      </c>
      <c r="M106" s="127">
        <v>259</v>
      </c>
      <c r="N106" s="127">
        <v>204</v>
      </c>
      <c r="O106" s="128">
        <v>169</v>
      </c>
      <c r="P106" s="97">
        <v>350</v>
      </c>
      <c r="Q106" s="60" t="str">
        <f t="shared" si="11"/>
        <v>≥ 90 mm</v>
      </c>
      <c r="R106" s="60" t="str">
        <f t="shared" si="12"/>
        <v>≥ 120 mm</v>
      </c>
      <c r="S106" s="5" t="s">
        <v>54</v>
      </c>
      <c r="T106" s="5"/>
      <c r="U106" s="5" t="s">
        <v>55</v>
      </c>
      <c r="V106" s="159" t="s">
        <v>51</v>
      </c>
      <c r="W106" s="112" t="s">
        <v>22</v>
      </c>
      <c r="X106" s="18"/>
    </row>
    <row r="107" spans="1:24" ht="13.95" customHeight="1" x14ac:dyDescent="0.3">
      <c r="A107" s="5" t="s">
        <v>12</v>
      </c>
      <c r="B107" s="6" t="s">
        <v>29</v>
      </c>
      <c r="C107" s="18">
        <v>12</v>
      </c>
      <c r="D107" s="18">
        <v>60</v>
      </c>
      <c r="E107" s="5" t="s">
        <v>3</v>
      </c>
      <c r="F107" s="5" t="s">
        <v>2</v>
      </c>
      <c r="G107" s="61">
        <v>90</v>
      </c>
      <c r="H107" s="11">
        <v>25</v>
      </c>
      <c r="I107" s="191">
        <v>4.78</v>
      </c>
      <c r="J107" s="192">
        <v>3.54</v>
      </c>
      <c r="K107" s="122">
        <v>321</v>
      </c>
      <c r="L107" s="117">
        <v>292</v>
      </c>
      <c r="M107" s="127">
        <v>247</v>
      </c>
      <c r="N107" s="127">
        <v>194</v>
      </c>
      <c r="O107" s="128">
        <v>160</v>
      </c>
      <c r="P107" s="97">
        <v>350</v>
      </c>
      <c r="Q107" s="60" t="str">
        <f t="shared" si="11"/>
        <v>≥ 90 mm</v>
      </c>
      <c r="R107" s="60" t="str">
        <f t="shared" si="12"/>
        <v>≥ 120 mm</v>
      </c>
      <c r="S107" s="5" t="s">
        <v>54</v>
      </c>
      <c r="T107" s="5"/>
      <c r="U107" s="5" t="s">
        <v>55</v>
      </c>
      <c r="V107" s="159" t="s">
        <v>51</v>
      </c>
      <c r="W107" s="112" t="s">
        <v>22</v>
      </c>
      <c r="X107" s="18"/>
    </row>
    <row r="108" spans="1:24" ht="13.95" customHeight="1" x14ac:dyDescent="0.3">
      <c r="A108" s="5" t="s">
        <v>12</v>
      </c>
      <c r="B108" s="6" t="s">
        <v>29</v>
      </c>
      <c r="C108" s="18">
        <v>12</v>
      </c>
      <c r="D108" s="18">
        <v>60</v>
      </c>
      <c r="E108" s="5" t="s">
        <v>3</v>
      </c>
      <c r="F108" s="5" t="s">
        <v>2</v>
      </c>
      <c r="G108" s="61">
        <v>90</v>
      </c>
      <c r="H108" s="11">
        <v>30</v>
      </c>
      <c r="I108" s="191">
        <v>4.7</v>
      </c>
      <c r="J108" s="192">
        <v>3.48</v>
      </c>
      <c r="K108" s="122">
        <v>302</v>
      </c>
      <c r="L108" s="117">
        <v>274</v>
      </c>
      <c r="M108" s="127">
        <v>232</v>
      </c>
      <c r="N108" s="127">
        <v>183</v>
      </c>
      <c r="O108" s="128">
        <v>151</v>
      </c>
      <c r="P108" s="97">
        <v>350</v>
      </c>
      <c r="Q108" s="60" t="str">
        <f t="shared" si="11"/>
        <v>≥ 90 mm</v>
      </c>
      <c r="R108" s="60" t="str">
        <f t="shared" si="12"/>
        <v>≥ 120 mm</v>
      </c>
      <c r="S108" s="5" t="s">
        <v>54</v>
      </c>
      <c r="T108" s="5"/>
      <c r="U108" s="5" t="s">
        <v>55</v>
      </c>
      <c r="V108" s="159" t="s">
        <v>51</v>
      </c>
      <c r="W108" s="112" t="s">
        <v>22</v>
      </c>
      <c r="X108" s="18"/>
    </row>
    <row r="109" spans="1:24" ht="13.95" customHeight="1" x14ac:dyDescent="0.3">
      <c r="A109" s="5" t="s">
        <v>12</v>
      </c>
      <c r="B109" s="6" t="s">
        <v>29</v>
      </c>
      <c r="C109" s="18">
        <v>12</v>
      </c>
      <c r="D109" s="18">
        <v>60</v>
      </c>
      <c r="E109" s="5" t="s">
        <v>3</v>
      </c>
      <c r="F109" s="5" t="s">
        <v>2</v>
      </c>
      <c r="G109" s="61">
        <v>90</v>
      </c>
      <c r="H109" s="11">
        <v>35</v>
      </c>
      <c r="I109" s="191">
        <v>4.62</v>
      </c>
      <c r="J109" s="192">
        <v>3.42</v>
      </c>
      <c r="K109" s="122">
        <v>280</v>
      </c>
      <c r="L109" s="117">
        <v>255</v>
      </c>
      <c r="M109" s="127">
        <v>216</v>
      </c>
      <c r="N109" s="127">
        <v>170</v>
      </c>
      <c r="O109" s="128">
        <v>140</v>
      </c>
      <c r="P109" s="97">
        <v>350</v>
      </c>
      <c r="Q109" s="60" t="str">
        <f t="shared" si="11"/>
        <v>≥ 90 mm</v>
      </c>
      <c r="R109" s="60" t="str">
        <f t="shared" si="12"/>
        <v>≥ 120 mm</v>
      </c>
      <c r="S109" s="5" t="s">
        <v>54</v>
      </c>
      <c r="T109" s="5"/>
      <c r="U109" s="5" t="s">
        <v>55</v>
      </c>
      <c r="V109" s="159" t="s">
        <v>51</v>
      </c>
      <c r="W109" s="112" t="s">
        <v>22</v>
      </c>
      <c r="X109" s="18"/>
    </row>
    <row r="110" spans="1:24" ht="13.95" customHeight="1" x14ac:dyDescent="0.3">
      <c r="A110" s="5" t="s">
        <v>12</v>
      </c>
      <c r="B110" s="6" t="s">
        <v>29</v>
      </c>
      <c r="C110" s="18">
        <v>12</v>
      </c>
      <c r="D110" s="18">
        <v>60</v>
      </c>
      <c r="E110" s="5" t="s">
        <v>3</v>
      </c>
      <c r="F110" s="5" t="s">
        <v>2</v>
      </c>
      <c r="G110" s="61">
        <v>90</v>
      </c>
      <c r="H110" s="11">
        <v>40</v>
      </c>
      <c r="I110" s="191">
        <v>4.54</v>
      </c>
      <c r="J110" s="192">
        <v>3.36</v>
      </c>
      <c r="K110" s="122">
        <v>258</v>
      </c>
      <c r="L110" s="117">
        <v>234</v>
      </c>
      <c r="M110" s="127">
        <v>198</v>
      </c>
      <c r="N110" s="127">
        <v>156</v>
      </c>
      <c r="O110" s="128">
        <v>129</v>
      </c>
      <c r="P110" s="97">
        <v>350</v>
      </c>
      <c r="Q110" s="60" t="str">
        <f t="shared" si="11"/>
        <v>≥ 90 mm</v>
      </c>
      <c r="R110" s="60" t="str">
        <f t="shared" si="12"/>
        <v>≥ 120 mm</v>
      </c>
      <c r="S110" s="5" t="s">
        <v>54</v>
      </c>
      <c r="T110" s="5"/>
      <c r="U110" s="5" t="s">
        <v>55</v>
      </c>
      <c r="V110" s="159" t="s">
        <v>51</v>
      </c>
      <c r="W110" s="112" t="s">
        <v>22</v>
      </c>
      <c r="X110" s="18"/>
    </row>
    <row r="111" spans="1:24" ht="13.95" customHeight="1" x14ac:dyDescent="0.3">
      <c r="A111" s="5" t="s">
        <v>12</v>
      </c>
      <c r="B111" s="6" t="s">
        <v>29</v>
      </c>
      <c r="C111" s="18">
        <v>12</v>
      </c>
      <c r="D111" s="18">
        <v>60</v>
      </c>
      <c r="E111" s="5" t="s">
        <v>3</v>
      </c>
      <c r="F111" s="5" t="s">
        <v>2</v>
      </c>
      <c r="G111" s="61">
        <v>90</v>
      </c>
      <c r="H111" s="11">
        <v>45</v>
      </c>
      <c r="I111" s="191">
        <v>4.46</v>
      </c>
      <c r="J111" s="192">
        <v>3.3</v>
      </c>
      <c r="K111" s="122">
        <v>234</v>
      </c>
      <c r="L111" s="117">
        <v>212</v>
      </c>
      <c r="M111" s="127">
        <v>180</v>
      </c>
      <c r="N111" s="127">
        <v>142</v>
      </c>
      <c r="O111" s="128">
        <v>117</v>
      </c>
      <c r="P111" s="97">
        <v>350</v>
      </c>
      <c r="Q111" s="60" t="str">
        <f t="shared" si="11"/>
        <v>≥ 90 mm</v>
      </c>
      <c r="R111" s="60" t="str">
        <f t="shared" si="12"/>
        <v>≥ 120 mm</v>
      </c>
      <c r="S111" s="5" t="s">
        <v>54</v>
      </c>
      <c r="T111" s="5"/>
      <c r="U111" s="5" t="s">
        <v>55</v>
      </c>
      <c r="V111" s="159" t="s">
        <v>51</v>
      </c>
      <c r="W111" s="112" t="s">
        <v>22</v>
      </c>
      <c r="X111" s="18"/>
    </row>
    <row r="112" spans="1:24" ht="13.95" customHeight="1" x14ac:dyDescent="0.3">
      <c r="A112" s="5" t="s">
        <v>12</v>
      </c>
      <c r="B112" s="6" t="s">
        <v>29</v>
      </c>
      <c r="C112" s="18">
        <v>12</v>
      </c>
      <c r="D112" s="18">
        <v>60</v>
      </c>
      <c r="E112" s="5" t="s">
        <v>3</v>
      </c>
      <c r="F112" s="5" t="s">
        <v>2</v>
      </c>
      <c r="G112" s="61">
        <v>90</v>
      </c>
      <c r="H112" s="11">
        <v>50</v>
      </c>
      <c r="I112" s="191">
        <v>4.3899999999999997</v>
      </c>
      <c r="J112" s="192">
        <v>3.25</v>
      </c>
      <c r="K112" s="122">
        <v>209</v>
      </c>
      <c r="L112" s="117">
        <v>190</v>
      </c>
      <c r="M112" s="127">
        <v>161</v>
      </c>
      <c r="N112" s="127">
        <v>127</v>
      </c>
      <c r="O112" s="128">
        <v>104</v>
      </c>
      <c r="P112" s="97">
        <v>350</v>
      </c>
      <c r="Q112" s="60" t="str">
        <f t="shared" si="11"/>
        <v>≥ 90 mm</v>
      </c>
      <c r="R112" s="60" t="str">
        <f t="shared" si="12"/>
        <v>≥ 120 mm</v>
      </c>
      <c r="S112" s="5" t="s">
        <v>54</v>
      </c>
      <c r="T112" s="5"/>
      <c r="U112" s="5" t="s">
        <v>55</v>
      </c>
      <c r="V112" s="159" t="s">
        <v>51</v>
      </c>
      <c r="W112" s="112" t="s">
        <v>22</v>
      </c>
      <c r="X112" s="18"/>
    </row>
    <row r="113" spans="1:24" ht="13.95" customHeight="1" x14ac:dyDescent="0.3">
      <c r="A113" s="5" t="s">
        <v>12</v>
      </c>
      <c r="B113" s="6" t="s">
        <v>29</v>
      </c>
      <c r="C113" s="18">
        <v>12</v>
      </c>
      <c r="D113" s="18">
        <v>60</v>
      </c>
      <c r="E113" s="5" t="s">
        <v>3</v>
      </c>
      <c r="F113" s="5" t="s">
        <v>2</v>
      </c>
      <c r="G113" s="61">
        <v>90</v>
      </c>
      <c r="H113" s="11">
        <v>55</v>
      </c>
      <c r="I113" s="191">
        <v>4.32</v>
      </c>
      <c r="J113" s="192">
        <v>3.2</v>
      </c>
      <c r="K113" s="122">
        <v>183</v>
      </c>
      <c r="L113" s="117">
        <v>167</v>
      </c>
      <c r="M113" s="127">
        <v>141</v>
      </c>
      <c r="N113" s="127">
        <v>111</v>
      </c>
      <c r="O113" s="128">
        <v>92</v>
      </c>
      <c r="P113" s="97">
        <v>350</v>
      </c>
      <c r="Q113" s="60" t="str">
        <f t="shared" si="11"/>
        <v>≥ 90 mm</v>
      </c>
      <c r="R113" s="60" t="str">
        <f t="shared" si="12"/>
        <v>≥ 120 mm</v>
      </c>
      <c r="S113" s="5" t="s">
        <v>54</v>
      </c>
      <c r="T113" s="5"/>
      <c r="U113" s="5" t="s">
        <v>55</v>
      </c>
      <c r="V113" s="159" t="s">
        <v>51</v>
      </c>
      <c r="W113" s="112" t="s">
        <v>22</v>
      </c>
      <c r="X113" s="18"/>
    </row>
    <row r="114" spans="1:24" ht="13.95" customHeight="1" x14ac:dyDescent="0.3">
      <c r="A114" s="5" t="s">
        <v>12</v>
      </c>
      <c r="B114" s="6" t="s">
        <v>29</v>
      </c>
      <c r="C114" s="18">
        <v>12</v>
      </c>
      <c r="D114" s="18">
        <v>60</v>
      </c>
      <c r="E114" s="5" t="s">
        <v>3</v>
      </c>
      <c r="F114" s="5" t="s">
        <v>2</v>
      </c>
      <c r="G114" s="61">
        <v>90</v>
      </c>
      <c r="H114" s="11">
        <v>60</v>
      </c>
      <c r="I114" s="191">
        <v>4.25</v>
      </c>
      <c r="J114" s="192">
        <v>3.15</v>
      </c>
      <c r="K114" s="122">
        <v>158</v>
      </c>
      <c r="L114" s="117">
        <v>143</v>
      </c>
      <c r="M114" s="127">
        <v>121</v>
      </c>
      <c r="N114" s="127">
        <v>95</v>
      </c>
      <c r="O114" s="128">
        <v>79</v>
      </c>
      <c r="P114" s="97">
        <v>350</v>
      </c>
      <c r="Q114" s="60" t="str">
        <f t="shared" si="11"/>
        <v>≥ 90 mm</v>
      </c>
      <c r="R114" s="60" t="str">
        <f t="shared" si="12"/>
        <v>≥ 120 mm</v>
      </c>
      <c r="S114" s="5" t="s">
        <v>54</v>
      </c>
      <c r="T114" s="5"/>
      <c r="U114" s="5" t="s">
        <v>55</v>
      </c>
      <c r="V114" s="159" t="s">
        <v>51</v>
      </c>
      <c r="W114" s="112" t="s">
        <v>22</v>
      </c>
      <c r="X114" s="18"/>
    </row>
    <row r="115" spans="1:24" ht="13.95" customHeight="1" x14ac:dyDescent="0.3">
      <c r="A115" s="138" t="s">
        <v>103</v>
      </c>
      <c r="B115" s="6" t="s">
        <v>104</v>
      </c>
      <c r="C115" s="24">
        <v>12</v>
      </c>
      <c r="D115" s="24">
        <v>80</v>
      </c>
      <c r="E115" s="7" t="s">
        <v>5</v>
      </c>
      <c r="F115" s="5" t="s">
        <v>1</v>
      </c>
      <c r="G115" s="96">
        <v>0</v>
      </c>
      <c r="H115" s="106">
        <v>0</v>
      </c>
      <c r="I115" s="104">
        <v>2.9</v>
      </c>
      <c r="J115" s="196">
        <v>1.48</v>
      </c>
      <c r="K115" s="123">
        <v>148</v>
      </c>
      <c r="L115" s="118">
        <v>134</v>
      </c>
      <c r="M115" s="129">
        <v>114</v>
      </c>
      <c r="N115" s="129">
        <v>90</v>
      </c>
      <c r="O115" s="130">
        <v>74</v>
      </c>
      <c r="P115" s="97">
        <v>350</v>
      </c>
      <c r="Q115" s="138"/>
      <c r="R115" s="137" t="s">
        <v>53</v>
      </c>
      <c r="S115" s="138"/>
      <c r="T115" s="138"/>
      <c r="U115" s="138"/>
      <c r="V115" s="101"/>
      <c r="W115" s="113" t="s">
        <v>9</v>
      </c>
      <c r="X115" s="114" t="s">
        <v>28</v>
      </c>
    </row>
    <row r="116" spans="1:24" ht="13.95" customHeight="1" x14ac:dyDescent="0.3">
      <c r="A116" s="138" t="s">
        <v>103</v>
      </c>
      <c r="B116" s="6" t="s">
        <v>104</v>
      </c>
      <c r="C116" s="24">
        <v>12</v>
      </c>
      <c r="D116" s="24">
        <v>80</v>
      </c>
      <c r="E116" s="7" t="s">
        <v>5</v>
      </c>
      <c r="F116" s="5" t="s">
        <v>1</v>
      </c>
      <c r="G116" s="96">
        <v>5</v>
      </c>
      <c r="H116" s="106">
        <v>5</v>
      </c>
      <c r="I116" s="104">
        <v>3.6</v>
      </c>
      <c r="J116" s="196">
        <v>1.86</v>
      </c>
      <c r="K116" s="123">
        <v>185</v>
      </c>
      <c r="L116" s="118">
        <v>168</v>
      </c>
      <c r="M116" s="129">
        <v>143</v>
      </c>
      <c r="N116" s="129">
        <v>112</v>
      </c>
      <c r="O116" s="130">
        <v>93</v>
      </c>
      <c r="P116" s="97">
        <v>350</v>
      </c>
      <c r="Q116" s="138"/>
      <c r="R116" s="137" t="s">
        <v>53</v>
      </c>
      <c r="S116" s="138"/>
      <c r="T116" s="138"/>
      <c r="U116" s="138"/>
      <c r="V116" s="101"/>
      <c r="W116" s="113" t="s">
        <v>9</v>
      </c>
      <c r="X116" s="114" t="s">
        <v>28</v>
      </c>
    </row>
    <row r="117" spans="1:24" ht="13.95" customHeight="1" x14ac:dyDescent="0.3">
      <c r="A117" s="138" t="s">
        <v>103</v>
      </c>
      <c r="B117" s="6" t="s">
        <v>104</v>
      </c>
      <c r="C117" s="24">
        <v>12</v>
      </c>
      <c r="D117" s="24">
        <v>80</v>
      </c>
      <c r="E117" s="7" t="s">
        <v>5</v>
      </c>
      <c r="F117" s="5" t="s">
        <v>1</v>
      </c>
      <c r="G117" s="96">
        <v>10</v>
      </c>
      <c r="H117" s="106">
        <v>10</v>
      </c>
      <c r="I117" s="104">
        <v>4.4000000000000004</v>
      </c>
      <c r="J117" s="196">
        <v>2.2400000000000002</v>
      </c>
      <c r="K117" s="123">
        <v>221</v>
      </c>
      <c r="L117" s="118">
        <v>201</v>
      </c>
      <c r="M117" s="129">
        <v>170</v>
      </c>
      <c r="N117" s="129">
        <v>134</v>
      </c>
      <c r="O117" s="130">
        <v>110</v>
      </c>
      <c r="P117" s="97">
        <v>350</v>
      </c>
      <c r="Q117" s="138"/>
      <c r="R117" s="137" t="s">
        <v>53</v>
      </c>
      <c r="S117" s="138"/>
      <c r="T117" s="138"/>
      <c r="U117" s="138"/>
      <c r="V117" s="101"/>
      <c r="W117" s="113" t="s">
        <v>9</v>
      </c>
      <c r="X117" s="114" t="s">
        <v>28</v>
      </c>
    </row>
    <row r="118" spans="1:24" ht="13.95" customHeight="1" x14ac:dyDescent="0.3">
      <c r="A118" s="138" t="s">
        <v>103</v>
      </c>
      <c r="B118" s="6" t="s">
        <v>104</v>
      </c>
      <c r="C118" s="24">
        <v>12</v>
      </c>
      <c r="D118" s="24">
        <v>80</v>
      </c>
      <c r="E118" s="7" t="s">
        <v>5</v>
      </c>
      <c r="F118" s="5" t="s">
        <v>1</v>
      </c>
      <c r="G118" s="96">
        <v>15</v>
      </c>
      <c r="H118" s="106">
        <v>15</v>
      </c>
      <c r="I118" s="104">
        <v>5.0999999999999996</v>
      </c>
      <c r="J118" s="196">
        <v>2.63</v>
      </c>
      <c r="K118" s="123">
        <v>254</v>
      </c>
      <c r="L118" s="118">
        <v>231</v>
      </c>
      <c r="M118" s="129">
        <v>195</v>
      </c>
      <c r="N118" s="129">
        <v>154</v>
      </c>
      <c r="O118" s="130">
        <v>127</v>
      </c>
      <c r="P118" s="97">
        <v>350</v>
      </c>
      <c r="Q118" s="138"/>
      <c r="R118" s="137" t="s">
        <v>53</v>
      </c>
      <c r="S118" s="138"/>
      <c r="T118" s="138"/>
      <c r="U118" s="138"/>
      <c r="V118" s="101"/>
      <c r="W118" s="113" t="s">
        <v>9</v>
      </c>
      <c r="X118" s="114" t="s">
        <v>28</v>
      </c>
    </row>
    <row r="119" spans="1:24" ht="13.95" customHeight="1" x14ac:dyDescent="0.3">
      <c r="A119" s="138" t="s">
        <v>103</v>
      </c>
      <c r="B119" s="6" t="s">
        <v>104</v>
      </c>
      <c r="C119" s="24">
        <v>12</v>
      </c>
      <c r="D119" s="24">
        <v>80</v>
      </c>
      <c r="E119" s="7" t="s">
        <v>5</v>
      </c>
      <c r="F119" s="5" t="s">
        <v>1</v>
      </c>
      <c r="G119" s="96">
        <v>20</v>
      </c>
      <c r="H119" s="106">
        <v>20</v>
      </c>
      <c r="I119" s="104">
        <v>5.9</v>
      </c>
      <c r="J119" s="196">
        <v>3.01</v>
      </c>
      <c r="K119" s="123">
        <v>283</v>
      </c>
      <c r="L119" s="118">
        <v>257</v>
      </c>
      <c r="M119" s="129">
        <v>217</v>
      </c>
      <c r="N119" s="129">
        <v>171</v>
      </c>
      <c r="O119" s="130">
        <v>141</v>
      </c>
      <c r="P119" s="97">
        <v>350</v>
      </c>
      <c r="Q119" s="138"/>
      <c r="R119" s="137" t="s">
        <v>53</v>
      </c>
      <c r="S119" s="138"/>
      <c r="T119" s="138"/>
      <c r="U119" s="138"/>
      <c r="V119" s="101"/>
      <c r="W119" s="113" t="s">
        <v>9</v>
      </c>
      <c r="X119" s="114" t="s">
        <v>28</v>
      </c>
    </row>
    <row r="120" spans="1:24" ht="13.95" customHeight="1" x14ac:dyDescent="0.3">
      <c r="A120" s="138" t="s">
        <v>103</v>
      </c>
      <c r="B120" s="6" t="s">
        <v>104</v>
      </c>
      <c r="C120" s="24">
        <v>12</v>
      </c>
      <c r="D120" s="24">
        <v>80</v>
      </c>
      <c r="E120" s="7" t="s">
        <v>5</v>
      </c>
      <c r="F120" s="5" t="s">
        <v>1</v>
      </c>
      <c r="G120" s="96">
        <v>25</v>
      </c>
      <c r="H120" s="106">
        <v>25</v>
      </c>
      <c r="I120" s="104">
        <v>6.6</v>
      </c>
      <c r="J120" s="196">
        <v>3.39</v>
      </c>
      <c r="K120" s="123">
        <v>307</v>
      </c>
      <c r="L120" s="118">
        <v>279</v>
      </c>
      <c r="M120" s="129">
        <v>236</v>
      </c>
      <c r="N120" s="129">
        <v>186</v>
      </c>
      <c r="O120" s="130">
        <v>154</v>
      </c>
      <c r="P120" s="97">
        <v>350</v>
      </c>
      <c r="Q120" s="138"/>
      <c r="R120" s="137" t="s">
        <v>53</v>
      </c>
      <c r="S120" s="138"/>
      <c r="T120" s="138"/>
      <c r="U120" s="138"/>
      <c r="V120" s="101"/>
      <c r="W120" s="113" t="s">
        <v>9</v>
      </c>
      <c r="X120" s="114" t="s">
        <v>28</v>
      </c>
    </row>
    <row r="121" spans="1:24" ht="13.95" customHeight="1" x14ac:dyDescent="0.3">
      <c r="A121" s="138" t="s">
        <v>103</v>
      </c>
      <c r="B121" s="6" t="s">
        <v>104</v>
      </c>
      <c r="C121" s="24">
        <v>12</v>
      </c>
      <c r="D121" s="24">
        <v>80</v>
      </c>
      <c r="E121" s="7" t="s">
        <v>5</v>
      </c>
      <c r="F121" s="5" t="s">
        <v>1</v>
      </c>
      <c r="G121" s="96">
        <v>30</v>
      </c>
      <c r="H121" s="106">
        <v>30</v>
      </c>
      <c r="I121" s="104">
        <v>7.4</v>
      </c>
      <c r="J121" s="196">
        <v>3.77</v>
      </c>
      <c r="K121" s="123">
        <v>327</v>
      </c>
      <c r="L121" s="118">
        <v>297</v>
      </c>
      <c r="M121" s="129">
        <v>251</v>
      </c>
      <c r="N121" s="129">
        <v>198</v>
      </c>
      <c r="O121" s="130">
        <v>163</v>
      </c>
      <c r="P121" s="97">
        <v>350</v>
      </c>
      <c r="Q121" s="138"/>
      <c r="R121" s="137" t="s">
        <v>53</v>
      </c>
      <c r="S121" s="138"/>
      <c r="T121" s="138"/>
      <c r="U121" s="138"/>
      <c r="V121" s="101"/>
      <c r="W121" s="113" t="s">
        <v>9</v>
      </c>
      <c r="X121" s="114" t="s">
        <v>28</v>
      </c>
    </row>
    <row r="122" spans="1:24" ht="13.95" customHeight="1" x14ac:dyDescent="0.3">
      <c r="A122" s="138" t="s">
        <v>103</v>
      </c>
      <c r="B122" s="6" t="s">
        <v>104</v>
      </c>
      <c r="C122" s="24">
        <v>12</v>
      </c>
      <c r="D122" s="24">
        <v>80</v>
      </c>
      <c r="E122" s="7" t="s">
        <v>5</v>
      </c>
      <c r="F122" s="5" t="s">
        <v>1</v>
      </c>
      <c r="G122" s="96">
        <v>35</v>
      </c>
      <c r="H122" s="106">
        <v>35</v>
      </c>
      <c r="I122" s="104">
        <v>8.1</v>
      </c>
      <c r="J122" s="196">
        <v>4.16</v>
      </c>
      <c r="K122" s="123">
        <v>341</v>
      </c>
      <c r="L122" s="118">
        <v>310</v>
      </c>
      <c r="M122" s="129">
        <v>262</v>
      </c>
      <c r="N122" s="129">
        <v>206</v>
      </c>
      <c r="O122" s="130">
        <v>170</v>
      </c>
      <c r="P122" s="97">
        <v>350</v>
      </c>
      <c r="Q122" s="138"/>
      <c r="R122" s="137" t="s">
        <v>53</v>
      </c>
      <c r="S122" s="138"/>
      <c r="T122" s="138"/>
      <c r="U122" s="138"/>
      <c r="V122" s="101"/>
      <c r="W122" s="113" t="s">
        <v>9</v>
      </c>
      <c r="X122" s="114" t="s">
        <v>28</v>
      </c>
    </row>
    <row r="123" spans="1:24" ht="13.95" customHeight="1" x14ac:dyDescent="0.3">
      <c r="A123" s="138" t="s">
        <v>103</v>
      </c>
      <c r="B123" s="6" t="s">
        <v>104</v>
      </c>
      <c r="C123" s="24">
        <v>12</v>
      </c>
      <c r="D123" s="24">
        <v>80</v>
      </c>
      <c r="E123" s="7" t="s">
        <v>5</v>
      </c>
      <c r="F123" s="5" t="s">
        <v>1</v>
      </c>
      <c r="G123" s="96">
        <v>40</v>
      </c>
      <c r="H123" s="106">
        <v>40</v>
      </c>
      <c r="I123" s="104">
        <v>8.9</v>
      </c>
      <c r="J123" s="196">
        <v>4.54</v>
      </c>
      <c r="K123" s="123">
        <v>348</v>
      </c>
      <c r="L123" s="118">
        <v>316</v>
      </c>
      <c r="M123" s="129">
        <v>268</v>
      </c>
      <c r="N123" s="129">
        <v>211</v>
      </c>
      <c r="O123" s="130">
        <v>174</v>
      </c>
      <c r="P123" s="97">
        <v>350</v>
      </c>
      <c r="Q123" s="138"/>
      <c r="R123" s="137" t="s">
        <v>53</v>
      </c>
      <c r="S123" s="138"/>
      <c r="T123" s="138"/>
      <c r="U123" s="138"/>
      <c r="V123" s="101"/>
      <c r="W123" s="113" t="s">
        <v>9</v>
      </c>
      <c r="X123" s="114" t="s">
        <v>28</v>
      </c>
    </row>
    <row r="124" spans="1:24" ht="13.95" customHeight="1" x14ac:dyDescent="0.3">
      <c r="A124" s="138" t="s">
        <v>103</v>
      </c>
      <c r="B124" s="6" t="s">
        <v>104</v>
      </c>
      <c r="C124" s="24">
        <v>12</v>
      </c>
      <c r="D124" s="24">
        <v>80</v>
      </c>
      <c r="E124" s="7" t="s">
        <v>5</v>
      </c>
      <c r="F124" s="5" t="s">
        <v>1</v>
      </c>
      <c r="G124" s="96">
        <v>45</v>
      </c>
      <c r="H124" s="106">
        <v>45</v>
      </c>
      <c r="I124" s="104">
        <v>9.6</v>
      </c>
      <c r="J124" s="196">
        <v>4.92</v>
      </c>
      <c r="K124" s="123">
        <v>348</v>
      </c>
      <c r="L124" s="118">
        <v>316</v>
      </c>
      <c r="M124" s="129">
        <v>268</v>
      </c>
      <c r="N124" s="129">
        <v>211</v>
      </c>
      <c r="O124" s="130">
        <v>174</v>
      </c>
      <c r="P124" s="97">
        <v>350</v>
      </c>
      <c r="Q124" s="138"/>
      <c r="R124" s="137" t="s">
        <v>53</v>
      </c>
      <c r="S124" s="138"/>
      <c r="T124" s="138"/>
      <c r="U124" s="138"/>
      <c r="V124" s="101"/>
      <c r="W124" s="113" t="s">
        <v>9</v>
      </c>
      <c r="X124" s="114" t="s">
        <v>28</v>
      </c>
    </row>
    <row r="125" spans="1:24" ht="13.95" customHeight="1" x14ac:dyDescent="0.3">
      <c r="A125" s="98" t="s">
        <v>103</v>
      </c>
      <c r="B125" s="6" t="s">
        <v>104</v>
      </c>
      <c r="C125" s="153">
        <v>12</v>
      </c>
      <c r="D125" s="153">
        <v>80</v>
      </c>
      <c r="E125" s="7" t="s">
        <v>5</v>
      </c>
      <c r="F125" s="5" t="s">
        <v>2</v>
      </c>
      <c r="G125" s="160">
        <v>0</v>
      </c>
      <c r="H125" s="164">
        <v>0</v>
      </c>
      <c r="I125" s="104">
        <v>1.99</v>
      </c>
      <c r="J125" s="196">
        <v>1.48</v>
      </c>
      <c r="K125" s="123">
        <v>148</v>
      </c>
      <c r="L125" s="118">
        <v>134</v>
      </c>
      <c r="M125" s="129">
        <v>114</v>
      </c>
      <c r="N125" s="129">
        <v>90</v>
      </c>
      <c r="O125" s="130">
        <v>74</v>
      </c>
      <c r="P125" s="97">
        <v>350</v>
      </c>
      <c r="Q125" s="159" t="str">
        <f t="shared" ref="Q125:Q137" si="13">"≥ "&amp;MAX(80,D125,110)&amp;" mm"</f>
        <v>≥ 110 mm</v>
      </c>
      <c r="R125" s="94" t="str">
        <f t="shared" ref="R125:R137" si="14">"≥ "&amp;MAX(10*C125,D125,110)&amp;" mm"</f>
        <v>≥ 120 mm</v>
      </c>
      <c r="S125" s="146" t="s">
        <v>54</v>
      </c>
      <c r="T125" s="146"/>
      <c r="U125" s="146" t="s">
        <v>55</v>
      </c>
      <c r="V125" s="159" t="s">
        <v>99</v>
      </c>
      <c r="W125" s="112" t="s">
        <v>22</v>
      </c>
      <c r="X125" s="114" t="s">
        <v>28</v>
      </c>
    </row>
    <row r="126" spans="1:24" ht="13.95" customHeight="1" x14ac:dyDescent="0.3">
      <c r="A126" s="98" t="s">
        <v>103</v>
      </c>
      <c r="B126" s="6" t="s">
        <v>104</v>
      </c>
      <c r="C126" s="153">
        <v>12</v>
      </c>
      <c r="D126" s="153">
        <v>80</v>
      </c>
      <c r="E126" s="7" t="s">
        <v>5</v>
      </c>
      <c r="F126" s="5" t="s">
        <v>2</v>
      </c>
      <c r="G126" s="160">
        <v>0</v>
      </c>
      <c r="H126" s="164">
        <v>5</v>
      </c>
      <c r="I126" s="104">
        <v>1.99</v>
      </c>
      <c r="J126" s="196">
        <v>1.47</v>
      </c>
      <c r="K126" s="123">
        <v>147</v>
      </c>
      <c r="L126" s="118">
        <v>133</v>
      </c>
      <c r="M126" s="129">
        <v>113</v>
      </c>
      <c r="N126" s="129">
        <v>89</v>
      </c>
      <c r="O126" s="130">
        <v>73</v>
      </c>
      <c r="P126" s="97">
        <v>350</v>
      </c>
      <c r="Q126" s="159" t="str">
        <f t="shared" si="13"/>
        <v>≥ 110 mm</v>
      </c>
      <c r="R126" s="94" t="str">
        <f t="shared" si="14"/>
        <v>≥ 120 mm</v>
      </c>
      <c r="S126" s="146" t="s">
        <v>54</v>
      </c>
      <c r="T126" s="146"/>
      <c r="U126" s="146" t="s">
        <v>55</v>
      </c>
      <c r="V126" s="159" t="s">
        <v>99</v>
      </c>
      <c r="W126" s="112" t="s">
        <v>22</v>
      </c>
      <c r="X126" s="114" t="s">
        <v>28</v>
      </c>
    </row>
    <row r="127" spans="1:24" ht="13.95" customHeight="1" x14ac:dyDescent="0.3">
      <c r="A127" s="98" t="s">
        <v>103</v>
      </c>
      <c r="B127" s="6" t="s">
        <v>104</v>
      </c>
      <c r="C127" s="153">
        <v>12</v>
      </c>
      <c r="D127" s="153">
        <v>80</v>
      </c>
      <c r="E127" s="7" t="s">
        <v>5</v>
      </c>
      <c r="F127" s="5" t="s">
        <v>2</v>
      </c>
      <c r="G127" s="160">
        <v>0</v>
      </c>
      <c r="H127" s="164">
        <v>10</v>
      </c>
      <c r="I127" s="104">
        <v>1.96</v>
      </c>
      <c r="J127" s="196">
        <v>1.45</v>
      </c>
      <c r="K127" s="123">
        <v>143</v>
      </c>
      <c r="L127" s="118">
        <v>130</v>
      </c>
      <c r="M127" s="129">
        <v>110</v>
      </c>
      <c r="N127" s="129">
        <v>87</v>
      </c>
      <c r="O127" s="130">
        <v>72</v>
      </c>
      <c r="P127" s="97">
        <v>350</v>
      </c>
      <c r="Q127" s="159" t="str">
        <f t="shared" si="13"/>
        <v>≥ 110 mm</v>
      </c>
      <c r="R127" s="94" t="str">
        <f t="shared" si="14"/>
        <v>≥ 120 mm</v>
      </c>
      <c r="S127" s="146" t="s">
        <v>54</v>
      </c>
      <c r="T127" s="146"/>
      <c r="U127" s="146" t="s">
        <v>55</v>
      </c>
      <c r="V127" s="159" t="s">
        <v>99</v>
      </c>
      <c r="W127" s="112" t="s">
        <v>22</v>
      </c>
      <c r="X127" s="114" t="s">
        <v>28</v>
      </c>
    </row>
    <row r="128" spans="1:24" ht="13.95" customHeight="1" x14ac:dyDescent="0.3">
      <c r="A128" s="98" t="s">
        <v>103</v>
      </c>
      <c r="B128" s="6" t="s">
        <v>104</v>
      </c>
      <c r="C128" s="153">
        <v>12</v>
      </c>
      <c r="D128" s="153">
        <v>80</v>
      </c>
      <c r="E128" s="7" t="s">
        <v>5</v>
      </c>
      <c r="F128" s="5" t="s">
        <v>2</v>
      </c>
      <c r="G128" s="160">
        <v>0</v>
      </c>
      <c r="H128" s="164">
        <v>15</v>
      </c>
      <c r="I128" s="104">
        <v>1.93</v>
      </c>
      <c r="J128" s="196">
        <v>1.43</v>
      </c>
      <c r="K128" s="123">
        <v>138</v>
      </c>
      <c r="L128" s="118">
        <v>126</v>
      </c>
      <c r="M128" s="129">
        <v>106</v>
      </c>
      <c r="N128" s="129">
        <v>84</v>
      </c>
      <c r="O128" s="130">
        <v>69</v>
      </c>
      <c r="P128" s="97">
        <v>350</v>
      </c>
      <c r="Q128" s="159" t="str">
        <f t="shared" si="13"/>
        <v>≥ 110 mm</v>
      </c>
      <c r="R128" s="94" t="str">
        <f t="shared" si="14"/>
        <v>≥ 120 mm</v>
      </c>
      <c r="S128" s="146" t="s">
        <v>54</v>
      </c>
      <c r="T128" s="146"/>
      <c r="U128" s="146" t="s">
        <v>55</v>
      </c>
      <c r="V128" s="159" t="s">
        <v>99</v>
      </c>
      <c r="W128" s="112" t="s">
        <v>22</v>
      </c>
      <c r="X128" s="114" t="s">
        <v>28</v>
      </c>
    </row>
    <row r="129" spans="1:24" ht="13.95" customHeight="1" x14ac:dyDescent="0.3">
      <c r="A129" s="98" t="s">
        <v>103</v>
      </c>
      <c r="B129" s="6" t="s">
        <v>104</v>
      </c>
      <c r="C129" s="153">
        <v>12</v>
      </c>
      <c r="D129" s="153">
        <v>80</v>
      </c>
      <c r="E129" s="7" t="s">
        <v>5</v>
      </c>
      <c r="F129" s="5" t="s">
        <v>2</v>
      </c>
      <c r="G129" s="160">
        <v>0</v>
      </c>
      <c r="H129" s="164">
        <v>20</v>
      </c>
      <c r="I129" s="104">
        <v>1.89</v>
      </c>
      <c r="J129" s="196">
        <v>1.4</v>
      </c>
      <c r="K129" s="123">
        <v>131</v>
      </c>
      <c r="L129" s="118">
        <v>119</v>
      </c>
      <c r="M129" s="129">
        <v>101</v>
      </c>
      <c r="N129" s="129">
        <v>80</v>
      </c>
      <c r="O129" s="130">
        <v>66</v>
      </c>
      <c r="P129" s="97">
        <v>350</v>
      </c>
      <c r="Q129" s="159" t="str">
        <f t="shared" si="13"/>
        <v>≥ 110 mm</v>
      </c>
      <c r="R129" s="94" t="str">
        <f t="shared" si="14"/>
        <v>≥ 120 mm</v>
      </c>
      <c r="S129" s="146" t="s">
        <v>54</v>
      </c>
      <c r="T129" s="146"/>
      <c r="U129" s="146" t="s">
        <v>55</v>
      </c>
      <c r="V129" s="159" t="s">
        <v>99</v>
      </c>
      <c r="W129" s="112" t="s">
        <v>22</v>
      </c>
      <c r="X129" s="114" t="s">
        <v>28</v>
      </c>
    </row>
    <row r="130" spans="1:24" ht="13.95" customHeight="1" x14ac:dyDescent="0.3">
      <c r="A130" s="98" t="s">
        <v>103</v>
      </c>
      <c r="B130" s="6" t="s">
        <v>104</v>
      </c>
      <c r="C130" s="153">
        <v>12</v>
      </c>
      <c r="D130" s="153">
        <v>80</v>
      </c>
      <c r="E130" s="7" t="s">
        <v>5</v>
      </c>
      <c r="F130" s="5" t="s">
        <v>2</v>
      </c>
      <c r="G130" s="160">
        <v>0</v>
      </c>
      <c r="H130" s="164">
        <v>25</v>
      </c>
      <c r="I130" s="104">
        <v>1.84</v>
      </c>
      <c r="J130" s="196">
        <v>1.36</v>
      </c>
      <c r="K130" s="123">
        <v>123</v>
      </c>
      <c r="L130" s="118">
        <v>112</v>
      </c>
      <c r="M130" s="129">
        <v>95</v>
      </c>
      <c r="N130" s="129">
        <v>75</v>
      </c>
      <c r="O130" s="130">
        <v>62</v>
      </c>
      <c r="P130" s="97">
        <v>350</v>
      </c>
      <c r="Q130" s="159" t="str">
        <f t="shared" si="13"/>
        <v>≥ 110 mm</v>
      </c>
      <c r="R130" s="94" t="str">
        <f t="shared" si="14"/>
        <v>≥ 120 mm</v>
      </c>
      <c r="S130" s="146" t="s">
        <v>54</v>
      </c>
      <c r="T130" s="146"/>
      <c r="U130" s="146" t="s">
        <v>55</v>
      </c>
      <c r="V130" s="159" t="s">
        <v>99</v>
      </c>
      <c r="W130" s="112" t="s">
        <v>22</v>
      </c>
      <c r="X130" s="114" t="s">
        <v>28</v>
      </c>
    </row>
    <row r="131" spans="1:24" ht="13.95" customHeight="1" x14ac:dyDescent="0.3">
      <c r="A131" s="98" t="s">
        <v>103</v>
      </c>
      <c r="B131" s="6" t="s">
        <v>104</v>
      </c>
      <c r="C131" s="153">
        <v>12</v>
      </c>
      <c r="D131" s="153">
        <v>80</v>
      </c>
      <c r="E131" s="7" t="s">
        <v>5</v>
      </c>
      <c r="F131" s="5" t="s">
        <v>2</v>
      </c>
      <c r="G131" s="160">
        <v>0</v>
      </c>
      <c r="H131" s="164">
        <v>30</v>
      </c>
      <c r="I131" s="104">
        <v>1.78</v>
      </c>
      <c r="J131" s="196">
        <v>1.32</v>
      </c>
      <c r="K131" s="123">
        <v>114</v>
      </c>
      <c r="L131" s="118">
        <v>104</v>
      </c>
      <c r="M131" s="129">
        <v>88</v>
      </c>
      <c r="N131" s="129">
        <v>69</v>
      </c>
      <c r="O131" s="130">
        <v>57</v>
      </c>
      <c r="P131" s="97">
        <v>350</v>
      </c>
      <c r="Q131" s="159" t="str">
        <f t="shared" si="13"/>
        <v>≥ 110 mm</v>
      </c>
      <c r="R131" s="94" t="str">
        <f t="shared" si="14"/>
        <v>≥ 120 mm</v>
      </c>
      <c r="S131" s="146" t="s">
        <v>54</v>
      </c>
      <c r="T131" s="146"/>
      <c r="U131" s="146" t="s">
        <v>55</v>
      </c>
      <c r="V131" s="159" t="s">
        <v>99</v>
      </c>
      <c r="W131" s="112" t="s">
        <v>22</v>
      </c>
      <c r="X131" s="114" t="s">
        <v>28</v>
      </c>
    </row>
    <row r="132" spans="1:24" ht="13.95" customHeight="1" x14ac:dyDescent="0.3">
      <c r="A132" s="98" t="s">
        <v>103</v>
      </c>
      <c r="B132" s="6" t="s">
        <v>104</v>
      </c>
      <c r="C132" s="153">
        <v>12</v>
      </c>
      <c r="D132" s="153">
        <v>80</v>
      </c>
      <c r="E132" s="7" t="s">
        <v>5</v>
      </c>
      <c r="F132" s="5" t="s">
        <v>2</v>
      </c>
      <c r="G132" s="160">
        <v>0</v>
      </c>
      <c r="H132" s="164">
        <v>35</v>
      </c>
      <c r="I132" s="104">
        <v>1.73</v>
      </c>
      <c r="J132" s="196">
        <v>1.28</v>
      </c>
      <c r="K132" s="123">
        <v>105</v>
      </c>
      <c r="L132" s="118">
        <v>95</v>
      </c>
      <c r="M132" s="129">
        <v>81</v>
      </c>
      <c r="N132" s="129">
        <v>64</v>
      </c>
      <c r="O132" s="130">
        <v>52</v>
      </c>
      <c r="P132" s="97">
        <v>350</v>
      </c>
      <c r="Q132" s="159" t="str">
        <f t="shared" si="13"/>
        <v>≥ 110 mm</v>
      </c>
      <c r="R132" s="94" t="str">
        <f t="shared" si="14"/>
        <v>≥ 120 mm</v>
      </c>
      <c r="S132" s="146" t="s">
        <v>54</v>
      </c>
      <c r="T132" s="146"/>
      <c r="U132" s="146" t="s">
        <v>55</v>
      </c>
      <c r="V132" s="159" t="s">
        <v>99</v>
      </c>
      <c r="W132" s="112" t="s">
        <v>22</v>
      </c>
      <c r="X132" s="114" t="s">
        <v>28</v>
      </c>
    </row>
    <row r="133" spans="1:24" ht="13.95" customHeight="1" x14ac:dyDescent="0.3">
      <c r="A133" s="98" t="s">
        <v>103</v>
      </c>
      <c r="B133" s="6" t="s">
        <v>104</v>
      </c>
      <c r="C133" s="153">
        <v>12</v>
      </c>
      <c r="D133" s="153">
        <v>80</v>
      </c>
      <c r="E133" s="7" t="s">
        <v>5</v>
      </c>
      <c r="F133" s="5" t="s">
        <v>2</v>
      </c>
      <c r="G133" s="160">
        <v>0</v>
      </c>
      <c r="H133" s="164">
        <v>40</v>
      </c>
      <c r="I133" s="104">
        <v>1.67</v>
      </c>
      <c r="J133" s="196">
        <v>1.24</v>
      </c>
      <c r="K133" s="123">
        <v>95</v>
      </c>
      <c r="L133" s="118">
        <v>86</v>
      </c>
      <c r="M133" s="129">
        <v>73</v>
      </c>
      <c r="N133" s="129">
        <v>58</v>
      </c>
      <c r="O133" s="130">
        <v>48</v>
      </c>
      <c r="P133" s="97">
        <v>350</v>
      </c>
      <c r="Q133" s="159" t="str">
        <f t="shared" si="13"/>
        <v>≥ 110 mm</v>
      </c>
      <c r="R133" s="94" t="str">
        <f t="shared" si="14"/>
        <v>≥ 120 mm</v>
      </c>
      <c r="S133" s="146" t="s">
        <v>54</v>
      </c>
      <c r="T133" s="146"/>
      <c r="U133" s="146" t="s">
        <v>55</v>
      </c>
      <c r="V133" s="159" t="s">
        <v>99</v>
      </c>
      <c r="W133" s="112" t="s">
        <v>22</v>
      </c>
      <c r="X133" s="114" t="s">
        <v>28</v>
      </c>
    </row>
    <row r="134" spans="1:24" ht="13.95" customHeight="1" x14ac:dyDescent="0.3">
      <c r="A134" s="165" t="s">
        <v>103</v>
      </c>
      <c r="B134" s="6" t="s">
        <v>104</v>
      </c>
      <c r="C134" s="153">
        <v>12</v>
      </c>
      <c r="D134" s="153">
        <v>80</v>
      </c>
      <c r="E134" s="7" t="s">
        <v>5</v>
      </c>
      <c r="F134" s="5" t="s">
        <v>2</v>
      </c>
      <c r="G134" s="160">
        <v>0</v>
      </c>
      <c r="H134" s="164">
        <v>45</v>
      </c>
      <c r="I134" s="104">
        <v>1.63</v>
      </c>
      <c r="J134" s="196">
        <v>1.2</v>
      </c>
      <c r="K134" s="123">
        <v>85</v>
      </c>
      <c r="L134" s="118">
        <v>77</v>
      </c>
      <c r="M134" s="129">
        <v>65</v>
      </c>
      <c r="N134" s="129">
        <v>52</v>
      </c>
      <c r="O134" s="130">
        <v>43</v>
      </c>
      <c r="P134" s="97">
        <v>350</v>
      </c>
      <c r="Q134" s="159" t="str">
        <f t="shared" si="13"/>
        <v>≥ 110 mm</v>
      </c>
      <c r="R134" s="94" t="str">
        <f t="shared" si="14"/>
        <v>≥ 120 mm</v>
      </c>
      <c r="S134" s="146" t="s">
        <v>54</v>
      </c>
      <c r="T134" s="146"/>
      <c r="U134" s="146" t="s">
        <v>55</v>
      </c>
      <c r="V134" s="159" t="s">
        <v>99</v>
      </c>
      <c r="W134" s="112" t="s">
        <v>22</v>
      </c>
      <c r="X134" s="114" t="s">
        <v>28</v>
      </c>
    </row>
    <row r="135" spans="1:24" ht="13.95" customHeight="1" x14ac:dyDescent="0.3">
      <c r="A135" s="138" t="s">
        <v>103</v>
      </c>
      <c r="B135" s="6" t="s">
        <v>104</v>
      </c>
      <c r="C135" s="18">
        <v>12</v>
      </c>
      <c r="D135" s="18">
        <v>80</v>
      </c>
      <c r="E135" s="7" t="s">
        <v>5</v>
      </c>
      <c r="F135" s="5" t="s">
        <v>2</v>
      </c>
      <c r="G135" s="95">
        <v>0</v>
      </c>
      <c r="H135" s="68">
        <v>50</v>
      </c>
      <c r="I135" s="104">
        <v>1.58</v>
      </c>
      <c r="J135" s="196">
        <v>1.17</v>
      </c>
      <c r="K135" s="123">
        <v>75</v>
      </c>
      <c r="L135" s="118">
        <v>68</v>
      </c>
      <c r="M135" s="129">
        <v>58</v>
      </c>
      <c r="N135" s="129">
        <v>46</v>
      </c>
      <c r="O135" s="130">
        <v>38</v>
      </c>
      <c r="P135" s="97">
        <v>350</v>
      </c>
      <c r="Q135" s="60" t="str">
        <f t="shared" si="13"/>
        <v>≥ 110 mm</v>
      </c>
      <c r="R135" s="60" t="str">
        <f t="shared" si="14"/>
        <v>≥ 120 mm</v>
      </c>
      <c r="S135" s="5" t="s">
        <v>54</v>
      </c>
      <c r="T135" s="5"/>
      <c r="U135" s="5" t="s">
        <v>55</v>
      </c>
      <c r="V135" s="137" t="s">
        <v>99</v>
      </c>
      <c r="W135" s="112" t="s">
        <v>22</v>
      </c>
      <c r="X135" s="114" t="s">
        <v>28</v>
      </c>
    </row>
    <row r="136" spans="1:24" ht="13.95" customHeight="1" x14ac:dyDescent="0.3">
      <c r="A136" s="138" t="s">
        <v>103</v>
      </c>
      <c r="B136" s="6" t="s">
        <v>104</v>
      </c>
      <c r="C136" s="18">
        <v>12</v>
      </c>
      <c r="D136" s="18">
        <v>80</v>
      </c>
      <c r="E136" s="7" t="s">
        <v>5</v>
      </c>
      <c r="F136" s="5" t="s">
        <v>2</v>
      </c>
      <c r="G136" s="95">
        <v>0</v>
      </c>
      <c r="H136" s="68">
        <v>55</v>
      </c>
      <c r="I136" s="104">
        <v>1.54</v>
      </c>
      <c r="J136" s="196">
        <v>1.1399999999999999</v>
      </c>
      <c r="K136" s="123">
        <v>65</v>
      </c>
      <c r="L136" s="118">
        <v>59</v>
      </c>
      <c r="M136" s="129">
        <v>50</v>
      </c>
      <c r="N136" s="129">
        <v>40</v>
      </c>
      <c r="O136" s="130">
        <v>33</v>
      </c>
      <c r="P136" s="97">
        <v>350</v>
      </c>
      <c r="Q136" s="60" t="str">
        <f t="shared" si="13"/>
        <v>≥ 110 mm</v>
      </c>
      <c r="R136" s="60" t="str">
        <f t="shared" si="14"/>
        <v>≥ 120 mm</v>
      </c>
      <c r="S136" s="5" t="s">
        <v>54</v>
      </c>
      <c r="T136" s="5"/>
      <c r="U136" s="5" t="s">
        <v>55</v>
      </c>
      <c r="V136" s="137" t="s">
        <v>99</v>
      </c>
      <c r="W136" s="112" t="s">
        <v>22</v>
      </c>
      <c r="X136" s="114" t="s">
        <v>28</v>
      </c>
    </row>
    <row r="137" spans="1:24" ht="13.95" customHeight="1" x14ac:dyDescent="0.3">
      <c r="A137" s="138" t="s">
        <v>103</v>
      </c>
      <c r="B137" s="6" t="s">
        <v>104</v>
      </c>
      <c r="C137" s="18">
        <v>12</v>
      </c>
      <c r="D137" s="18">
        <v>80</v>
      </c>
      <c r="E137" s="7" t="s">
        <v>5</v>
      </c>
      <c r="F137" s="5" t="s">
        <v>2</v>
      </c>
      <c r="G137" s="95">
        <v>0</v>
      </c>
      <c r="H137" s="68">
        <v>60</v>
      </c>
      <c r="I137" s="104">
        <v>1.5</v>
      </c>
      <c r="J137" s="196">
        <v>1.1100000000000001</v>
      </c>
      <c r="K137" s="123">
        <v>56</v>
      </c>
      <c r="L137" s="118">
        <v>51</v>
      </c>
      <c r="M137" s="129">
        <v>43</v>
      </c>
      <c r="N137" s="129">
        <v>34</v>
      </c>
      <c r="O137" s="130">
        <v>28</v>
      </c>
      <c r="P137" s="97">
        <v>350</v>
      </c>
      <c r="Q137" s="60" t="str">
        <f t="shared" si="13"/>
        <v>≥ 110 mm</v>
      </c>
      <c r="R137" s="60" t="str">
        <f t="shared" si="14"/>
        <v>≥ 120 mm</v>
      </c>
      <c r="S137" s="5" t="s">
        <v>54</v>
      </c>
      <c r="T137" s="5"/>
      <c r="U137" s="5" t="s">
        <v>55</v>
      </c>
      <c r="V137" s="137" t="s">
        <v>99</v>
      </c>
      <c r="W137" s="112" t="s">
        <v>22</v>
      </c>
      <c r="X137" s="114" t="s">
        <v>28</v>
      </c>
    </row>
    <row r="138" spans="1:24" ht="13.95" customHeight="1" x14ac:dyDescent="0.3">
      <c r="A138" s="138" t="s">
        <v>103</v>
      </c>
      <c r="B138" s="6" t="s">
        <v>104</v>
      </c>
      <c r="C138" s="18">
        <v>12</v>
      </c>
      <c r="D138" s="18">
        <v>80</v>
      </c>
      <c r="E138" s="7" t="s">
        <v>5</v>
      </c>
      <c r="F138" s="184" t="s">
        <v>7</v>
      </c>
      <c r="G138" s="95">
        <v>0</v>
      </c>
      <c r="H138" s="145" t="s">
        <v>20</v>
      </c>
      <c r="I138" s="201">
        <v>1.99</v>
      </c>
      <c r="J138" s="202">
        <v>1.48</v>
      </c>
      <c r="K138" s="124">
        <v>148</v>
      </c>
      <c r="L138" s="119">
        <v>134</v>
      </c>
      <c r="M138" s="131">
        <v>114</v>
      </c>
      <c r="N138" s="131">
        <v>90</v>
      </c>
      <c r="O138" s="132">
        <v>74</v>
      </c>
      <c r="P138" s="97">
        <v>350</v>
      </c>
      <c r="Q138" s="165"/>
      <c r="R138" s="60" t="s">
        <v>53</v>
      </c>
      <c r="S138" s="5"/>
      <c r="T138" s="5"/>
      <c r="U138" s="5"/>
      <c r="V138" s="85"/>
      <c r="W138" s="112" t="s">
        <v>22</v>
      </c>
      <c r="X138" s="114" t="s">
        <v>28</v>
      </c>
    </row>
    <row r="139" spans="1:24" ht="13.95" customHeight="1" x14ac:dyDescent="0.3">
      <c r="A139" s="138" t="s">
        <v>103</v>
      </c>
      <c r="B139" s="6" t="s">
        <v>104</v>
      </c>
      <c r="C139" s="18">
        <v>12</v>
      </c>
      <c r="D139" s="18">
        <v>80</v>
      </c>
      <c r="E139" s="146" t="s">
        <v>6</v>
      </c>
      <c r="F139" s="184" t="s">
        <v>7</v>
      </c>
      <c r="G139" s="160">
        <v>90</v>
      </c>
      <c r="H139" s="169" t="s">
        <v>20</v>
      </c>
      <c r="I139" s="203">
        <v>6.46</v>
      </c>
      <c r="J139" s="204">
        <v>4.79</v>
      </c>
      <c r="K139" s="126">
        <v>479</v>
      </c>
      <c r="L139" s="121">
        <v>435</v>
      </c>
      <c r="M139" s="135">
        <v>368</v>
      </c>
      <c r="N139" s="135">
        <v>290</v>
      </c>
      <c r="O139" s="136">
        <v>239</v>
      </c>
      <c r="P139" s="97">
        <v>350</v>
      </c>
      <c r="Q139" s="162" t="str">
        <f>"≥ "&amp;MAX(80,120)&amp;" mm"</f>
        <v>≥ 120 mm</v>
      </c>
      <c r="R139" s="162" t="str">
        <f>"≥ "&amp;MAX(10*C139,120)&amp;" mm"</f>
        <v>≥ 120 mm</v>
      </c>
      <c r="S139" s="5" t="s">
        <v>54</v>
      </c>
      <c r="T139" s="5"/>
      <c r="U139" s="5" t="s">
        <v>55</v>
      </c>
      <c r="V139" s="111"/>
      <c r="W139" s="112" t="s">
        <v>22</v>
      </c>
      <c r="X139" s="153"/>
    </row>
    <row r="140" spans="1:24" ht="13.95" customHeight="1" x14ac:dyDescent="0.3">
      <c r="A140" s="138" t="s">
        <v>103</v>
      </c>
      <c r="B140" s="6" t="s">
        <v>104</v>
      </c>
      <c r="C140" s="18">
        <v>12</v>
      </c>
      <c r="D140" s="18">
        <v>80</v>
      </c>
      <c r="E140" s="146" t="s">
        <v>3</v>
      </c>
      <c r="F140" s="5" t="s">
        <v>1</v>
      </c>
      <c r="G140" s="161">
        <v>90</v>
      </c>
      <c r="H140" s="109">
        <f t="shared" ref="H140:H152" si="15">90-G140</f>
        <v>0</v>
      </c>
      <c r="I140" s="191">
        <v>9.6</v>
      </c>
      <c r="J140" s="192">
        <v>4.92</v>
      </c>
      <c r="K140" s="122">
        <v>492</v>
      </c>
      <c r="L140" s="117">
        <v>448</v>
      </c>
      <c r="M140" s="127">
        <v>379</v>
      </c>
      <c r="N140" s="127">
        <v>298</v>
      </c>
      <c r="O140" s="128">
        <v>246</v>
      </c>
      <c r="P140" s="67">
        <v>350</v>
      </c>
      <c r="Q140" s="60" t="str">
        <f t="shared" ref="Q140:Q152" si="16">"≥ "&amp;TEXT(MAX(80,ROUNDUP(D140*SIN(PI()/180*G140),0)),"0")&amp;" mm"</f>
        <v>≥ 80 mm</v>
      </c>
      <c r="R140" s="60" t="str">
        <f t="shared" ref="R140:R152" si="17">"≥ "&amp;MAX(10*C140,ROUNDUP(D140*SIN(PI()/180*G140),0))&amp;" mm"</f>
        <v>≥ 120 mm</v>
      </c>
      <c r="S140" s="5" t="s">
        <v>54</v>
      </c>
      <c r="T140" s="5"/>
      <c r="U140" s="5" t="s">
        <v>55</v>
      </c>
      <c r="V140" s="168"/>
      <c r="W140" s="112" t="s">
        <v>22</v>
      </c>
      <c r="X140" s="153"/>
    </row>
    <row r="141" spans="1:24" ht="13.95" customHeight="1" x14ac:dyDescent="0.3">
      <c r="A141" s="138" t="s">
        <v>103</v>
      </c>
      <c r="B141" s="6" t="s">
        <v>104</v>
      </c>
      <c r="C141" s="18">
        <v>12</v>
      </c>
      <c r="D141" s="18">
        <v>80</v>
      </c>
      <c r="E141" s="146" t="s">
        <v>3</v>
      </c>
      <c r="F141" s="5" t="s">
        <v>1</v>
      </c>
      <c r="G141" s="161">
        <v>85</v>
      </c>
      <c r="H141" s="109">
        <f t="shared" si="15"/>
        <v>5</v>
      </c>
      <c r="I141" s="191">
        <v>9.6</v>
      </c>
      <c r="J141" s="192">
        <v>4.92</v>
      </c>
      <c r="K141" s="122">
        <v>490</v>
      </c>
      <c r="L141" s="117">
        <v>446</v>
      </c>
      <c r="M141" s="127">
        <v>377</v>
      </c>
      <c r="N141" s="127">
        <v>297</v>
      </c>
      <c r="O141" s="128">
        <v>245</v>
      </c>
      <c r="P141" s="67">
        <v>350</v>
      </c>
      <c r="Q141" s="60" t="str">
        <f t="shared" si="16"/>
        <v>≥ 80 mm</v>
      </c>
      <c r="R141" s="60" t="str">
        <f t="shared" si="17"/>
        <v>≥ 120 mm</v>
      </c>
      <c r="S141" s="5" t="s">
        <v>54</v>
      </c>
      <c r="T141" s="5"/>
      <c r="U141" s="5" t="s">
        <v>55</v>
      </c>
      <c r="V141" s="168"/>
      <c r="W141" s="112" t="s">
        <v>22</v>
      </c>
      <c r="X141" s="153"/>
    </row>
    <row r="142" spans="1:24" ht="13.95" customHeight="1" x14ac:dyDescent="0.3">
      <c r="A142" s="138" t="s">
        <v>103</v>
      </c>
      <c r="B142" s="6" t="s">
        <v>104</v>
      </c>
      <c r="C142" s="18">
        <v>12</v>
      </c>
      <c r="D142" s="18">
        <v>80</v>
      </c>
      <c r="E142" s="146" t="s">
        <v>3</v>
      </c>
      <c r="F142" s="5" t="s">
        <v>1</v>
      </c>
      <c r="G142" s="161">
        <v>80</v>
      </c>
      <c r="H142" s="109">
        <f t="shared" si="15"/>
        <v>10</v>
      </c>
      <c r="I142" s="191">
        <v>9.6</v>
      </c>
      <c r="J142" s="192">
        <v>4.92</v>
      </c>
      <c r="K142" s="122">
        <v>485</v>
      </c>
      <c r="L142" s="117">
        <v>441</v>
      </c>
      <c r="M142" s="127">
        <v>373</v>
      </c>
      <c r="N142" s="127">
        <v>294</v>
      </c>
      <c r="O142" s="128">
        <v>242</v>
      </c>
      <c r="P142" s="67">
        <v>350</v>
      </c>
      <c r="Q142" s="60" t="str">
        <f t="shared" si="16"/>
        <v>≥ 80 mm</v>
      </c>
      <c r="R142" s="60" t="str">
        <f t="shared" si="17"/>
        <v>≥ 120 mm</v>
      </c>
      <c r="S142" s="5" t="s">
        <v>54</v>
      </c>
      <c r="T142" s="5"/>
      <c r="U142" s="5" t="s">
        <v>55</v>
      </c>
      <c r="V142" s="168"/>
      <c r="W142" s="112" t="s">
        <v>22</v>
      </c>
      <c r="X142" s="153"/>
    </row>
    <row r="143" spans="1:24" ht="13.95" customHeight="1" x14ac:dyDescent="0.3">
      <c r="A143" s="138" t="s">
        <v>103</v>
      </c>
      <c r="B143" s="6" t="s">
        <v>104</v>
      </c>
      <c r="C143" s="18">
        <v>12</v>
      </c>
      <c r="D143" s="18">
        <v>80</v>
      </c>
      <c r="E143" s="146" t="s">
        <v>3</v>
      </c>
      <c r="F143" s="5" t="s">
        <v>1</v>
      </c>
      <c r="G143" s="161">
        <v>75</v>
      </c>
      <c r="H143" s="109">
        <f t="shared" si="15"/>
        <v>15</v>
      </c>
      <c r="I143" s="191">
        <v>9.6</v>
      </c>
      <c r="J143" s="192">
        <v>4.92</v>
      </c>
      <c r="K143" s="122">
        <v>476</v>
      </c>
      <c r="L143" s="117">
        <v>432</v>
      </c>
      <c r="M143" s="127">
        <v>366</v>
      </c>
      <c r="N143" s="127">
        <v>288</v>
      </c>
      <c r="O143" s="128">
        <v>238</v>
      </c>
      <c r="P143" s="67">
        <v>350</v>
      </c>
      <c r="Q143" s="60" t="str">
        <f t="shared" si="16"/>
        <v>≥ 80 mm</v>
      </c>
      <c r="R143" s="60" t="str">
        <f t="shared" si="17"/>
        <v>≥ 120 mm</v>
      </c>
      <c r="S143" s="5" t="s">
        <v>54</v>
      </c>
      <c r="T143" s="5"/>
      <c r="U143" s="5" t="s">
        <v>55</v>
      </c>
      <c r="V143" s="168"/>
      <c r="W143" s="112" t="s">
        <v>22</v>
      </c>
      <c r="X143" s="153"/>
    </row>
    <row r="144" spans="1:24" ht="13.95" customHeight="1" x14ac:dyDescent="0.3">
      <c r="A144" s="138" t="s">
        <v>103</v>
      </c>
      <c r="B144" s="6" t="s">
        <v>104</v>
      </c>
      <c r="C144" s="18">
        <v>12</v>
      </c>
      <c r="D144" s="18">
        <v>80</v>
      </c>
      <c r="E144" s="146" t="s">
        <v>3</v>
      </c>
      <c r="F144" s="5" t="s">
        <v>1</v>
      </c>
      <c r="G144" s="161">
        <v>70</v>
      </c>
      <c r="H144" s="109">
        <f t="shared" si="15"/>
        <v>20</v>
      </c>
      <c r="I144" s="191">
        <v>9.6</v>
      </c>
      <c r="J144" s="192">
        <v>4.92</v>
      </c>
      <c r="K144" s="122">
        <v>463</v>
      </c>
      <c r="L144" s="117">
        <v>421</v>
      </c>
      <c r="M144" s="127">
        <v>356</v>
      </c>
      <c r="N144" s="127">
        <v>280</v>
      </c>
      <c r="O144" s="128">
        <v>231</v>
      </c>
      <c r="P144" s="67">
        <v>350</v>
      </c>
      <c r="Q144" s="60" t="str">
        <f t="shared" si="16"/>
        <v>≥ 80 mm</v>
      </c>
      <c r="R144" s="60" t="str">
        <f t="shared" si="17"/>
        <v>≥ 120 mm</v>
      </c>
      <c r="S144" s="5" t="s">
        <v>54</v>
      </c>
      <c r="T144" s="5"/>
      <c r="U144" s="5" t="s">
        <v>55</v>
      </c>
      <c r="V144" s="168"/>
      <c r="W144" s="112" t="s">
        <v>22</v>
      </c>
      <c r="X144" s="153"/>
    </row>
    <row r="145" spans="1:24" ht="13.95" customHeight="1" x14ac:dyDescent="0.3">
      <c r="A145" s="138" t="s">
        <v>103</v>
      </c>
      <c r="B145" s="6" t="s">
        <v>104</v>
      </c>
      <c r="C145" s="18">
        <v>12</v>
      </c>
      <c r="D145" s="18">
        <v>80</v>
      </c>
      <c r="E145" s="146" t="s">
        <v>3</v>
      </c>
      <c r="F145" s="5" t="s">
        <v>1</v>
      </c>
      <c r="G145" s="161">
        <v>65</v>
      </c>
      <c r="H145" s="109">
        <f t="shared" si="15"/>
        <v>25</v>
      </c>
      <c r="I145" s="191">
        <v>9.6</v>
      </c>
      <c r="J145" s="192">
        <v>4.92</v>
      </c>
      <c r="K145" s="122">
        <v>446</v>
      </c>
      <c r="L145" s="117">
        <v>406</v>
      </c>
      <c r="M145" s="127">
        <v>343</v>
      </c>
      <c r="N145" s="127">
        <v>270</v>
      </c>
      <c r="O145" s="128">
        <v>223</v>
      </c>
      <c r="P145" s="67">
        <v>350</v>
      </c>
      <c r="Q145" s="60" t="str">
        <f t="shared" si="16"/>
        <v>≥ 80 mm</v>
      </c>
      <c r="R145" s="60" t="str">
        <f t="shared" si="17"/>
        <v>≥ 120 mm</v>
      </c>
      <c r="S145" s="5" t="s">
        <v>54</v>
      </c>
      <c r="T145" s="5"/>
      <c r="U145" s="5" t="s">
        <v>55</v>
      </c>
      <c r="V145" s="168"/>
      <c r="W145" s="112" t="s">
        <v>22</v>
      </c>
      <c r="X145" s="153"/>
    </row>
    <row r="146" spans="1:24" ht="13.95" customHeight="1" x14ac:dyDescent="0.3">
      <c r="A146" s="138" t="s">
        <v>103</v>
      </c>
      <c r="B146" s="6" t="s">
        <v>104</v>
      </c>
      <c r="C146" s="18">
        <v>12</v>
      </c>
      <c r="D146" s="18">
        <v>80</v>
      </c>
      <c r="E146" s="146" t="s">
        <v>3</v>
      </c>
      <c r="F146" s="5" t="s">
        <v>1</v>
      </c>
      <c r="G146" s="161">
        <v>60</v>
      </c>
      <c r="H146" s="109">
        <f t="shared" si="15"/>
        <v>30</v>
      </c>
      <c r="I146" s="191">
        <v>9.6</v>
      </c>
      <c r="J146" s="192">
        <v>4.92</v>
      </c>
      <c r="K146" s="122">
        <v>426</v>
      </c>
      <c r="L146" s="117">
        <v>388</v>
      </c>
      <c r="M146" s="127">
        <v>328</v>
      </c>
      <c r="N146" s="127">
        <v>258</v>
      </c>
      <c r="O146" s="128">
        <v>213</v>
      </c>
      <c r="P146" s="67">
        <v>350</v>
      </c>
      <c r="Q146" s="60" t="str">
        <f t="shared" si="16"/>
        <v>≥ 80 mm</v>
      </c>
      <c r="R146" s="60" t="str">
        <f t="shared" si="17"/>
        <v>≥ 120 mm</v>
      </c>
      <c r="S146" s="5" t="s">
        <v>54</v>
      </c>
      <c r="T146" s="5"/>
      <c r="U146" s="5" t="s">
        <v>55</v>
      </c>
      <c r="V146" s="168"/>
      <c r="W146" s="112" t="s">
        <v>22</v>
      </c>
      <c r="X146" s="153"/>
    </row>
    <row r="147" spans="1:24" ht="13.95" customHeight="1" x14ac:dyDescent="0.3">
      <c r="A147" s="138" t="s">
        <v>103</v>
      </c>
      <c r="B147" s="6" t="s">
        <v>104</v>
      </c>
      <c r="C147" s="18">
        <v>12</v>
      </c>
      <c r="D147" s="18">
        <v>80</v>
      </c>
      <c r="E147" s="146" t="s">
        <v>3</v>
      </c>
      <c r="F147" s="5" t="s">
        <v>1</v>
      </c>
      <c r="G147" s="161">
        <v>55</v>
      </c>
      <c r="H147" s="109">
        <f t="shared" si="15"/>
        <v>35</v>
      </c>
      <c r="I147" s="191">
        <v>9.6</v>
      </c>
      <c r="J147" s="192">
        <v>4.92</v>
      </c>
      <c r="K147" s="122">
        <v>403</v>
      </c>
      <c r="L147" s="117">
        <v>367</v>
      </c>
      <c r="M147" s="127">
        <v>310</v>
      </c>
      <c r="N147" s="127">
        <v>244</v>
      </c>
      <c r="O147" s="128">
        <v>202</v>
      </c>
      <c r="P147" s="67">
        <v>350</v>
      </c>
      <c r="Q147" s="60" t="str">
        <f t="shared" si="16"/>
        <v>≥ 80 mm</v>
      </c>
      <c r="R147" s="60" t="str">
        <f t="shared" si="17"/>
        <v>≥ 120 mm</v>
      </c>
      <c r="S147" s="5" t="s">
        <v>54</v>
      </c>
      <c r="T147" s="5"/>
      <c r="U147" s="5" t="s">
        <v>55</v>
      </c>
      <c r="V147" s="168"/>
      <c r="W147" s="112" t="s">
        <v>22</v>
      </c>
      <c r="X147" s="153"/>
    </row>
    <row r="148" spans="1:24" ht="13.95" customHeight="1" x14ac:dyDescent="0.3">
      <c r="A148" s="98" t="s">
        <v>103</v>
      </c>
      <c r="B148" s="6" t="s">
        <v>104</v>
      </c>
      <c r="C148" s="18">
        <v>12</v>
      </c>
      <c r="D148" s="18">
        <v>80</v>
      </c>
      <c r="E148" s="146" t="s">
        <v>3</v>
      </c>
      <c r="F148" s="5" t="s">
        <v>1</v>
      </c>
      <c r="G148" s="161">
        <v>50</v>
      </c>
      <c r="H148" s="109">
        <f t="shared" si="15"/>
        <v>40</v>
      </c>
      <c r="I148" s="191">
        <v>9.6</v>
      </c>
      <c r="J148" s="192">
        <v>4.92</v>
      </c>
      <c r="K148" s="122">
        <v>377</v>
      </c>
      <c r="L148" s="117">
        <v>343</v>
      </c>
      <c r="M148" s="127">
        <v>290</v>
      </c>
      <c r="N148" s="127">
        <v>229</v>
      </c>
      <c r="O148" s="128">
        <v>189</v>
      </c>
      <c r="P148" s="67">
        <v>350</v>
      </c>
      <c r="Q148" s="60" t="str">
        <f t="shared" si="16"/>
        <v>≥ 80 mm</v>
      </c>
      <c r="R148" s="60" t="str">
        <f t="shared" si="17"/>
        <v>≥ 120 mm</v>
      </c>
      <c r="S148" s="5" t="s">
        <v>54</v>
      </c>
      <c r="T148" s="5"/>
      <c r="U148" s="5" t="s">
        <v>55</v>
      </c>
      <c r="V148" s="168"/>
      <c r="W148" s="112" t="s">
        <v>22</v>
      </c>
      <c r="X148" s="153"/>
    </row>
    <row r="149" spans="1:24" ht="13.95" customHeight="1" x14ac:dyDescent="0.3">
      <c r="A149" s="98" t="s">
        <v>103</v>
      </c>
      <c r="B149" s="6" t="s">
        <v>104</v>
      </c>
      <c r="C149" s="18">
        <v>12</v>
      </c>
      <c r="D149" s="18">
        <v>80</v>
      </c>
      <c r="E149" s="146" t="s">
        <v>3</v>
      </c>
      <c r="F149" s="5" t="s">
        <v>1</v>
      </c>
      <c r="G149" s="161">
        <v>45</v>
      </c>
      <c r="H149" s="109">
        <f t="shared" si="15"/>
        <v>45</v>
      </c>
      <c r="I149" s="191">
        <v>9.6</v>
      </c>
      <c r="J149" s="192">
        <v>4.92</v>
      </c>
      <c r="K149" s="122">
        <v>348</v>
      </c>
      <c r="L149" s="117">
        <v>316</v>
      </c>
      <c r="M149" s="127">
        <v>268</v>
      </c>
      <c r="N149" s="127">
        <v>211</v>
      </c>
      <c r="O149" s="128">
        <v>174</v>
      </c>
      <c r="P149" s="67">
        <v>350</v>
      </c>
      <c r="Q149" s="60" t="str">
        <f t="shared" si="16"/>
        <v>≥ 80 mm</v>
      </c>
      <c r="R149" s="60" t="str">
        <f t="shared" si="17"/>
        <v>≥ 120 mm</v>
      </c>
      <c r="S149" s="5" t="s">
        <v>54</v>
      </c>
      <c r="T149" s="5"/>
      <c r="U149" s="5" t="s">
        <v>55</v>
      </c>
      <c r="V149" s="168"/>
      <c r="W149" s="112" t="s">
        <v>22</v>
      </c>
      <c r="X149" s="153"/>
    </row>
    <row r="150" spans="1:24" ht="13.95" customHeight="1" x14ac:dyDescent="0.3">
      <c r="A150" s="98" t="s">
        <v>103</v>
      </c>
      <c r="B150" s="6" t="s">
        <v>104</v>
      </c>
      <c r="C150" s="18">
        <v>12</v>
      </c>
      <c r="D150" s="18">
        <v>80</v>
      </c>
      <c r="E150" s="146" t="s">
        <v>3</v>
      </c>
      <c r="F150" s="5" t="s">
        <v>1</v>
      </c>
      <c r="G150" s="161">
        <v>40</v>
      </c>
      <c r="H150" s="190">
        <f t="shared" si="15"/>
        <v>50</v>
      </c>
      <c r="I150" s="205">
        <v>8.9</v>
      </c>
      <c r="J150" s="206">
        <v>4.54</v>
      </c>
      <c r="K150" s="186">
        <v>292</v>
      </c>
      <c r="L150" s="187">
        <v>265</v>
      </c>
      <c r="M150" s="188">
        <v>224</v>
      </c>
      <c r="N150" s="188">
        <v>177</v>
      </c>
      <c r="O150" s="189">
        <v>146</v>
      </c>
      <c r="P150" s="97">
        <v>350</v>
      </c>
      <c r="Q150" s="60" t="str">
        <f t="shared" si="16"/>
        <v>≥ 80 mm</v>
      </c>
      <c r="R150" s="60" t="str">
        <f t="shared" si="17"/>
        <v>≥ 120 mm</v>
      </c>
      <c r="S150" s="5" t="s">
        <v>54</v>
      </c>
      <c r="T150" s="5"/>
      <c r="U150" s="5" t="s">
        <v>55</v>
      </c>
      <c r="V150" s="168"/>
      <c r="W150" s="112" t="s">
        <v>22</v>
      </c>
      <c r="X150" s="153"/>
    </row>
    <row r="151" spans="1:24" ht="13.95" customHeight="1" x14ac:dyDescent="0.3">
      <c r="A151" s="98" t="s">
        <v>103</v>
      </c>
      <c r="B151" s="6" t="s">
        <v>104</v>
      </c>
      <c r="C151" s="18">
        <v>12</v>
      </c>
      <c r="D151" s="18">
        <v>80</v>
      </c>
      <c r="E151" s="146" t="s">
        <v>3</v>
      </c>
      <c r="F151" s="5" t="s">
        <v>1</v>
      </c>
      <c r="G151" s="161">
        <v>35</v>
      </c>
      <c r="H151" s="109">
        <f t="shared" si="15"/>
        <v>55</v>
      </c>
      <c r="I151" s="191">
        <v>8.1</v>
      </c>
      <c r="J151" s="192">
        <v>4.16</v>
      </c>
      <c r="K151" s="122">
        <v>238</v>
      </c>
      <c r="L151" s="117">
        <v>217</v>
      </c>
      <c r="M151" s="127">
        <v>183</v>
      </c>
      <c r="N151" s="127">
        <v>145</v>
      </c>
      <c r="O151" s="128">
        <v>119</v>
      </c>
      <c r="P151" s="97">
        <v>350</v>
      </c>
      <c r="Q151" s="60" t="str">
        <f t="shared" si="16"/>
        <v>≥ 80 mm</v>
      </c>
      <c r="R151" s="60" t="str">
        <f t="shared" si="17"/>
        <v>≥ 120 mm</v>
      </c>
      <c r="S151" s="5" t="s">
        <v>54</v>
      </c>
      <c r="T151" s="5"/>
      <c r="U151" s="5" t="s">
        <v>55</v>
      </c>
      <c r="V151" s="168"/>
      <c r="W151" s="112" t="s">
        <v>22</v>
      </c>
      <c r="X151" s="153"/>
    </row>
    <row r="152" spans="1:24" ht="13.95" customHeight="1" x14ac:dyDescent="0.3">
      <c r="A152" s="98" t="s">
        <v>103</v>
      </c>
      <c r="B152" s="6" t="s">
        <v>104</v>
      </c>
      <c r="C152" s="18">
        <v>12</v>
      </c>
      <c r="D152" s="18">
        <v>80</v>
      </c>
      <c r="E152" s="146" t="s">
        <v>3</v>
      </c>
      <c r="F152" s="5" t="s">
        <v>1</v>
      </c>
      <c r="G152" s="161">
        <v>30</v>
      </c>
      <c r="H152" s="109">
        <f t="shared" si="15"/>
        <v>60</v>
      </c>
      <c r="I152" s="191">
        <v>7.4</v>
      </c>
      <c r="J152" s="192">
        <v>3.77</v>
      </c>
      <c r="K152" s="122">
        <v>189</v>
      </c>
      <c r="L152" s="117">
        <v>172</v>
      </c>
      <c r="M152" s="127">
        <v>145</v>
      </c>
      <c r="N152" s="127">
        <v>114</v>
      </c>
      <c r="O152" s="128">
        <v>94</v>
      </c>
      <c r="P152" s="97">
        <v>350</v>
      </c>
      <c r="Q152" s="60" t="str">
        <f t="shared" si="16"/>
        <v>≥ 80 mm</v>
      </c>
      <c r="R152" s="60" t="str">
        <f t="shared" si="17"/>
        <v>≥ 120 mm</v>
      </c>
      <c r="S152" s="5" t="s">
        <v>54</v>
      </c>
      <c r="T152" s="5"/>
      <c r="U152" s="5" t="s">
        <v>55</v>
      </c>
      <c r="V152" s="168"/>
      <c r="W152" s="112" t="s">
        <v>22</v>
      </c>
      <c r="X152" s="153"/>
    </row>
    <row r="153" spans="1:24" ht="13.95" customHeight="1" x14ac:dyDescent="0.3">
      <c r="A153" s="98" t="s">
        <v>103</v>
      </c>
      <c r="B153" s="6" t="s">
        <v>104</v>
      </c>
      <c r="C153" s="18">
        <v>12</v>
      </c>
      <c r="D153" s="18">
        <v>80</v>
      </c>
      <c r="E153" s="146" t="s">
        <v>3</v>
      </c>
      <c r="F153" s="5" t="s">
        <v>2</v>
      </c>
      <c r="G153" s="95">
        <v>90</v>
      </c>
      <c r="H153" s="68">
        <v>0</v>
      </c>
      <c r="I153" s="104">
        <v>6.65</v>
      </c>
      <c r="J153" s="196">
        <v>4.92</v>
      </c>
      <c r="K153" s="123">
        <v>492</v>
      </c>
      <c r="L153" s="118">
        <v>448</v>
      </c>
      <c r="M153" s="129">
        <v>379</v>
      </c>
      <c r="N153" s="129">
        <v>298</v>
      </c>
      <c r="O153" s="130">
        <v>246</v>
      </c>
      <c r="P153" s="97">
        <v>350</v>
      </c>
      <c r="Q153" s="60" t="str">
        <f t="shared" ref="Q153:Q165" si="18">"≥ "&amp;MAX(80,D153,110)&amp;" mm"</f>
        <v>≥ 110 mm</v>
      </c>
      <c r="R153" s="60" t="str">
        <f t="shared" ref="R153:R165" si="19">"≥ "&amp;MAX(10*C153,D153,110)&amp;" mm"</f>
        <v>≥ 120 mm</v>
      </c>
      <c r="S153" s="5" t="s">
        <v>54</v>
      </c>
      <c r="T153" s="5"/>
      <c r="U153" s="5" t="s">
        <v>55</v>
      </c>
      <c r="V153" s="159" t="s">
        <v>99</v>
      </c>
      <c r="W153" s="112" t="s">
        <v>22</v>
      </c>
      <c r="X153" s="153"/>
    </row>
    <row r="154" spans="1:24" ht="13.95" customHeight="1" x14ac:dyDescent="0.3">
      <c r="A154" s="98" t="s">
        <v>103</v>
      </c>
      <c r="B154" s="6" t="s">
        <v>104</v>
      </c>
      <c r="C154" s="18">
        <v>12</v>
      </c>
      <c r="D154" s="18">
        <v>80</v>
      </c>
      <c r="E154" s="146" t="s">
        <v>3</v>
      </c>
      <c r="F154" s="5" t="s">
        <v>2</v>
      </c>
      <c r="G154" s="95">
        <v>90</v>
      </c>
      <c r="H154" s="68">
        <v>5</v>
      </c>
      <c r="I154" s="104">
        <v>6.63</v>
      </c>
      <c r="J154" s="196">
        <v>4.91</v>
      </c>
      <c r="K154" s="123">
        <v>489</v>
      </c>
      <c r="L154" s="118">
        <v>445</v>
      </c>
      <c r="M154" s="129">
        <v>376</v>
      </c>
      <c r="N154" s="129">
        <v>296</v>
      </c>
      <c r="O154" s="130">
        <v>244</v>
      </c>
      <c r="P154" s="97">
        <v>350</v>
      </c>
      <c r="Q154" s="60" t="str">
        <f t="shared" si="18"/>
        <v>≥ 110 mm</v>
      </c>
      <c r="R154" s="60" t="str">
        <f t="shared" si="19"/>
        <v>≥ 120 mm</v>
      </c>
      <c r="S154" s="5" t="s">
        <v>54</v>
      </c>
      <c r="T154" s="5"/>
      <c r="U154" s="5" t="s">
        <v>55</v>
      </c>
      <c r="V154" s="159" t="s">
        <v>99</v>
      </c>
      <c r="W154" s="112" t="s">
        <v>22</v>
      </c>
      <c r="X154" s="153"/>
    </row>
    <row r="155" spans="1:24" ht="13.95" customHeight="1" x14ac:dyDescent="0.3">
      <c r="A155" s="98" t="s">
        <v>103</v>
      </c>
      <c r="B155" s="6" t="s">
        <v>104</v>
      </c>
      <c r="C155" s="18">
        <v>12</v>
      </c>
      <c r="D155" s="18">
        <v>80</v>
      </c>
      <c r="E155" s="146" t="s">
        <v>3</v>
      </c>
      <c r="F155" s="5" t="s">
        <v>2</v>
      </c>
      <c r="G155" s="95">
        <v>90</v>
      </c>
      <c r="H155" s="68">
        <v>10</v>
      </c>
      <c r="I155" s="104">
        <v>6.57</v>
      </c>
      <c r="J155" s="196">
        <v>4.87</v>
      </c>
      <c r="K155" s="123">
        <v>479</v>
      </c>
      <c r="L155" s="118">
        <v>436</v>
      </c>
      <c r="M155" s="129">
        <v>369</v>
      </c>
      <c r="N155" s="129">
        <v>290</v>
      </c>
      <c r="O155" s="130">
        <v>240</v>
      </c>
      <c r="P155" s="97">
        <v>350</v>
      </c>
      <c r="Q155" s="60" t="str">
        <f t="shared" si="18"/>
        <v>≥ 110 mm</v>
      </c>
      <c r="R155" s="60" t="str">
        <f t="shared" si="19"/>
        <v>≥ 120 mm</v>
      </c>
      <c r="S155" s="5" t="s">
        <v>54</v>
      </c>
      <c r="T155" s="5"/>
      <c r="U155" s="5" t="s">
        <v>55</v>
      </c>
      <c r="V155" s="159" t="s">
        <v>99</v>
      </c>
      <c r="W155" s="112" t="s">
        <v>22</v>
      </c>
      <c r="X155" s="153"/>
    </row>
    <row r="156" spans="1:24" ht="13.95" customHeight="1" x14ac:dyDescent="0.3">
      <c r="A156" s="98" t="s">
        <v>103</v>
      </c>
      <c r="B156" s="6" t="s">
        <v>104</v>
      </c>
      <c r="C156" s="18">
        <v>12</v>
      </c>
      <c r="D156" s="18">
        <v>80</v>
      </c>
      <c r="E156" s="146" t="s">
        <v>3</v>
      </c>
      <c r="F156" s="5" t="s">
        <v>2</v>
      </c>
      <c r="G156" s="95">
        <v>90</v>
      </c>
      <c r="H156" s="68">
        <v>15</v>
      </c>
      <c r="I156" s="104">
        <v>6.48</v>
      </c>
      <c r="J156" s="196">
        <v>4.8</v>
      </c>
      <c r="K156" s="123">
        <v>464</v>
      </c>
      <c r="L156" s="118">
        <v>421</v>
      </c>
      <c r="M156" s="129">
        <v>357</v>
      </c>
      <c r="N156" s="129">
        <v>281</v>
      </c>
      <c r="O156" s="130">
        <v>232</v>
      </c>
      <c r="P156" s="97">
        <v>350</v>
      </c>
      <c r="Q156" s="60" t="str">
        <f t="shared" si="18"/>
        <v>≥ 110 mm</v>
      </c>
      <c r="R156" s="60" t="str">
        <f t="shared" si="19"/>
        <v>≥ 120 mm</v>
      </c>
      <c r="S156" s="5" t="s">
        <v>54</v>
      </c>
      <c r="T156" s="5"/>
      <c r="U156" s="5" t="s">
        <v>55</v>
      </c>
      <c r="V156" s="159" t="s">
        <v>99</v>
      </c>
      <c r="W156" s="112" t="s">
        <v>22</v>
      </c>
      <c r="X156" s="153"/>
    </row>
    <row r="157" spans="1:24" ht="13.95" customHeight="1" x14ac:dyDescent="0.3">
      <c r="A157" s="98" t="s">
        <v>103</v>
      </c>
      <c r="B157" s="6" t="s">
        <v>104</v>
      </c>
      <c r="C157" s="18">
        <v>12</v>
      </c>
      <c r="D157" s="18">
        <v>80</v>
      </c>
      <c r="E157" s="146" t="s">
        <v>3</v>
      </c>
      <c r="F157" s="5" t="s">
        <v>2</v>
      </c>
      <c r="G157" s="95">
        <v>90</v>
      </c>
      <c r="H157" s="68">
        <v>20</v>
      </c>
      <c r="I157" s="104">
        <v>6.36</v>
      </c>
      <c r="J157" s="196">
        <v>4.71</v>
      </c>
      <c r="K157" s="123">
        <v>443</v>
      </c>
      <c r="L157" s="118">
        <v>403</v>
      </c>
      <c r="M157" s="129">
        <v>341</v>
      </c>
      <c r="N157" s="129">
        <v>268</v>
      </c>
      <c r="O157" s="130">
        <v>221</v>
      </c>
      <c r="P157" s="97">
        <v>350</v>
      </c>
      <c r="Q157" s="60" t="str">
        <f t="shared" si="18"/>
        <v>≥ 110 mm</v>
      </c>
      <c r="R157" s="60" t="str">
        <f t="shared" si="19"/>
        <v>≥ 120 mm</v>
      </c>
      <c r="S157" s="5" t="s">
        <v>54</v>
      </c>
      <c r="T157" s="5"/>
      <c r="U157" s="5" t="s">
        <v>55</v>
      </c>
      <c r="V157" s="159" t="s">
        <v>99</v>
      </c>
      <c r="W157" s="112" t="s">
        <v>22</v>
      </c>
      <c r="X157" s="153"/>
    </row>
    <row r="158" spans="1:24" ht="13.95" customHeight="1" x14ac:dyDescent="0.3">
      <c r="A158" s="98" t="s">
        <v>103</v>
      </c>
      <c r="B158" s="6" t="s">
        <v>104</v>
      </c>
      <c r="C158" s="18">
        <v>12</v>
      </c>
      <c r="D158" s="18">
        <v>80</v>
      </c>
      <c r="E158" s="146" t="s">
        <v>3</v>
      </c>
      <c r="F158" s="5" t="s">
        <v>2</v>
      </c>
      <c r="G158" s="95">
        <v>90</v>
      </c>
      <c r="H158" s="68">
        <v>25</v>
      </c>
      <c r="I158" s="104">
        <v>6.23</v>
      </c>
      <c r="J158" s="196">
        <v>4.6100000000000003</v>
      </c>
      <c r="K158" s="123">
        <v>418</v>
      </c>
      <c r="L158" s="118">
        <v>380</v>
      </c>
      <c r="M158" s="129">
        <v>321</v>
      </c>
      <c r="N158" s="129">
        <v>253</v>
      </c>
      <c r="O158" s="130">
        <v>209</v>
      </c>
      <c r="P158" s="97">
        <v>350</v>
      </c>
      <c r="Q158" s="60" t="str">
        <f t="shared" si="18"/>
        <v>≥ 110 mm</v>
      </c>
      <c r="R158" s="60" t="str">
        <f t="shared" si="19"/>
        <v>≥ 120 mm</v>
      </c>
      <c r="S158" s="5" t="s">
        <v>54</v>
      </c>
      <c r="T158" s="5"/>
      <c r="U158" s="5" t="s">
        <v>55</v>
      </c>
      <c r="V158" s="159" t="s">
        <v>99</v>
      </c>
      <c r="W158" s="112" t="s">
        <v>22</v>
      </c>
      <c r="X158" s="153"/>
    </row>
    <row r="159" spans="1:24" ht="13.95" customHeight="1" x14ac:dyDescent="0.3">
      <c r="A159" s="98" t="s">
        <v>103</v>
      </c>
      <c r="B159" s="6" t="s">
        <v>104</v>
      </c>
      <c r="C159" s="18">
        <v>12</v>
      </c>
      <c r="D159" s="18">
        <v>80</v>
      </c>
      <c r="E159" s="146" t="s">
        <v>3</v>
      </c>
      <c r="F159" s="5" t="s">
        <v>2</v>
      </c>
      <c r="G159" s="95">
        <v>90</v>
      </c>
      <c r="H159" s="68">
        <v>30</v>
      </c>
      <c r="I159" s="104">
        <v>6.08</v>
      </c>
      <c r="J159" s="196">
        <v>4.5</v>
      </c>
      <c r="K159" s="123">
        <v>390</v>
      </c>
      <c r="L159" s="118">
        <v>354</v>
      </c>
      <c r="M159" s="129">
        <v>300</v>
      </c>
      <c r="N159" s="129">
        <v>236</v>
      </c>
      <c r="O159" s="130">
        <v>195</v>
      </c>
      <c r="P159" s="97">
        <v>350</v>
      </c>
      <c r="Q159" s="60" t="str">
        <f t="shared" si="18"/>
        <v>≥ 110 mm</v>
      </c>
      <c r="R159" s="60" t="str">
        <f t="shared" si="19"/>
        <v>≥ 120 mm</v>
      </c>
      <c r="S159" s="5" t="s">
        <v>54</v>
      </c>
      <c r="T159" s="5"/>
      <c r="U159" s="5" t="s">
        <v>55</v>
      </c>
      <c r="V159" s="159" t="s">
        <v>99</v>
      </c>
      <c r="W159" s="112" t="s">
        <v>22</v>
      </c>
      <c r="X159" s="153"/>
    </row>
    <row r="160" spans="1:24" ht="13.95" customHeight="1" x14ac:dyDescent="0.3">
      <c r="A160" s="98" t="s">
        <v>103</v>
      </c>
      <c r="B160" s="6" t="s">
        <v>104</v>
      </c>
      <c r="C160" s="18">
        <v>12</v>
      </c>
      <c r="D160" s="18">
        <v>80</v>
      </c>
      <c r="E160" s="146" t="s">
        <v>3</v>
      </c>
      <c r="F160" s="5" t="s">
        <v>2</v>
      </c>
      <c r="G160" s="95">
        <v>90</v>
      </c>
      <c r="H160" s="68">
        <v>35</v>
      </c>
      <c r="I160" s="104">
        <v>5.93</v>
      </c>
      <c r="J160" s="196">
        <v>4.3899999999999997</v>
      </c>
      <c r="K160" s="123">
        <v>360</v>
      </c>
      <c r="L160" s="118">
        <v>327</v>
      </c>
      <c r="M160" s="129">
        <v>277</v>
      </c>
      <c r="N160" s="129">
        <v>218</v>
      </c>
      <c r="O160" s="130">
        <v>180</v>
      </c>
      <c r="P160" s="97">
        <v>350</v>
      </c>
      <c r="Q160" s="60" t="str">
        <f t="shared" si="18"/>
        <v>≥ 110 mm</v>
      </c>
      <c r="R160" s="60" t="str">
        <f t="shared" si="19"/>
        <v>≥ 120 mm</v>
      </c>
      <c r="S160" s="5" t="s">
        <v>54</v>
      </c>
      <c r="T160" s="5"/>
      <c r="U160" s="5" t="s">
        <v>55</v>
      </c>
      <c r="V160" s="159" t="s">
        <v>99</v>
      </c>
      <c r="W160" s="112" t="s">
        <v>22</v>
      </c>
      <c r="X160" s="153"/>
    </row>
    <row r="161" spans="1:24" ht="13.95" customHeight="1" x14ac:dyDescent="0.3">
      <c r="A161" s="98" t="s">
        <v>103</v>
      </c>
      <c r="B161" s="6" t="s">
        <v>104</v>
      </c>
      <c r="C161" s="18">
        <v>12</v>
      </c>
      <c r="D161" s="18">
        <v>80</v>
      </c>
      <c r="E161" s="146" t="s">
        <v>3</v>
      </c>
      <c r="F161" s="146" t="s">
        <v>2</v>
      </c>
      <c r="G161" s="61">
        <v>90</v>
      </c>
      <c r="H161" s="164">
        <v>40</v>
      </c>
      <c r="I161" s="104">
        <v>5.78</v>
      </c>
      <c r="J161" s="196">
        <v>4.28</v>
      </c>
      <c r="K161" s="123">
        <v>328</v>
      </c>
      <c r="L161" s="118">
        <v>298</v>
      </c>
      <c r="M161" s="129">
        <v>252</v>
      </c>
      <c r="N161" s="129">
        <v>199</v>
      </c>
      <c r="O161" s="130">
        <v>164</v>
      </c>
      <c r="P161" s="97">
        <v>350</v>
      </c>
      <c r="Q161" s="159" t="str">
        <f t="shared" si="18"/>
        <v>≥ 110 mm</v>
      </c>
      <c r="R161" s="60" t="str">
        <f t="shared" si="19"/>
        <v>≥ 120 mm</v>
      </c>
      <c r="S161" s="5" t="s">
        <v>54</v>
      </c>
      <c r="T161" s="5"/>
      <c r="U161" s="5" t="s">
        <v>55</v>
      </c>
      <c r="V161" s="159" t="s">
        <v>99</v>
      </c>
      <c r="W161" s="112" t="s">
        <v>22</v>
      </c>
      <c r="X161" s="153"/>
    </row>
    <row r="162" spans="1:24" ht="13.95" customHeight="1" x14ac:dyDescent="0.3">
      <c r="A162" s="165" t="s">
        <v>103</v>
      </c>
      <c r="B162" s="6" t="s">
        <v>104</v>
      </c>
      <c r="C162" s="18">
        <v>12</v>
      </c>
      <c r="D162" s="18">
        <v>80</v>
      </c>
      <c r="E162" s="146" t="s">
        <v>3</v>
      </c>
      <c r="F162" s="146" t="s">
        <v>2</v>
      </c>
      <c r="G162" s="61">
        <v>90</v>
      </c>
      <c r="H162" s="167">
        <v>45</v>
      </c>
      <c r="I162" s="185">
        <v>5.63</v>
      </c>
      <c r="J162" s="207">
        <v>4.17</v>
      </c>
      <c r="K162" s="125">
        <v>295</v>
      </c>
      <c r="L162" s="120">
        <v>268</v>
      </c>
      <c r="M162" s="133">
        <v>227</v>
      </c>
      <c r="N162" s="133">
        <v>179</v>
      </c>
      <c r="O162" s="134">
        <v>148</v>
      </c>
      <c r="P162" s="97">
        <v>350</v>
      </c>
      <c r="Q162" s="159" t="str">
        <f t="shared" si="18"/>
        <v>≥ 110 mm</v>
      </c>
      <c r="R162" s="142" t="str">
        <f t="shared" si="19"/>
        <v>≥ 120 mm</v>
      </c>
      <c r="S162" s="146" t="s">
        <v>54</v>
      </c>
      <c r="T162" s="146"/>
      <c r="U162" s="146" t="s">
        <v>55</v>
      </c>
      <c r="V162" s="159" t="s">
        <v>99</v>
      </c>
      <c r="W162" s="112" t="s">
        <v>22</v>
      </c>
      <c r="X162" s="153"/>
    </row>
    <row r="163" spans="1:24" ht="13.95" customHeight="1" x14ac:dyDescent="0.3">
      <c r="A163" s="98" t="s">
        <v>103</v>
      </c>
      <c r="B163" s="6" t="s">
        <v>104</v>
      </c>
      <c r="C163" s="18">
        <v>12</v>
      </c>
      <c r="D163" s="18">
        <v>80</v>
      </c>
      <c r="E163" s="5" t="s">
        <v>3</v>
      </c>
      <c r="F163" s="146" t="s">
        <v>2</v>
      </c>
      <c r="G163" s="166">
        <v>90</v>
      </c>
      <c r="H163" s="164">
        <v>50</v>
      </c>
      <c r="I163" s="104">
        <v>5.5</v>
      </c>
      <c r="J163" s="196">
        <v>4.08</v>
      </c>
      <c r="K163" s="123">
        <v>262</v>
      </c>
      <c r="L163" s="118">
        <v>238</v>
      </c>
      <c r="M163" s="129">
        <v>202</v>
      </c>
      <c r="N163" s="129">
        <v>159</v>
      </c>
      <c r="O163" s="130">
        <v>131</v>
      </c>
      <c r="P163" s="67">
        <v>350</v>
      </c>
      <c r="Q163" s="159" t="str">
        <f t="shared" si="18"/>
        <v>≥ 110 mm</v>
      </c>
      <c r="R163" s="159" t="str">
        <f t="shared" si="19"/>
        <v>≥ 120 mm</v>
      </c>
      <c r="S163" s="146" t="s">
        <v>54</v>
      </c>
      <c r="T163" s="5"/>
      <c r="U163" s="5" t="s">
        <v>55</v>
      </c>
      <c r="V163" s="159" t="s">
        <v>99</v>
      </c>
      <c r="W163" s="112" t="s">
        <v>22</v>
      </c>
      <c r="X163" s="18"/>
    </row>
    <row r="164" spans="1:24" ht="13.95" customHeight="1" x14ac:dyDescent="0.3">
      <c r="A164" s="165" t="s">
        <v>103</v>
      </c>
      <c r="B164" s="6" t="s">
        <v>104</v>
      </c>
      <c r="C164" s="18">
        <v>12</v>
      </c>
      <c r="D164" s="18">
        <v>80</v>
      </c>
      <c r="E164" s="5" t="s">
        <v>3</v>
      </c>
      <c r="F164" s="146" t="s">
        <v>2</v>
      </c>
      <c r="G164" s="166">
        <v>90</v>
      </c>
      <c r="H164" s="68">
        <v>55</v>
      </c>
      <c r="I164" s="104">
        <v>5.38</v>
      </c>
      <c r="J164" s="196">
        <v>3.99</v>
      </c>
      <c r="K164" s="123">
        <v>229</v>
      </c>
      <c r="L164" s="118">
        <v>208</v>
      </c>
      <c r="M164" s="129">
        <v>176</v>
      </c>
      <c r="N164" s="129">
        <v>139</v>
      </c>
      <c r="O164" s="130">
        <v>114</v>
      </c>
      <c r="P164" s="67">
        <v>350</v>
      </c>
      <c r="Q164" s="159" t="str">
        <f t="shared" si="18"/>
        <v>≥ 110 mm</v>
      </c>
      <c r="R164" s="159" t="str">
        <f t="shared" si="19"/>
        <v>≥ 120 mm</v>
      </c>
      <c r="S164" s="143" t="s">
        <v>54</v>
      </c>
      <c r="T164" s="146"/>
      <c r="U164" s="146" t="s">
        <v>55</v>
      </c>
      <c r="V164" s="159" t="s">
        <v>99</v>
      </c>
      <c r="W164" s="112" t="s">
        <v>22</v>
      </c>
      <c r="X164" s="18"/>
    </row>
    <row r="165" spans="1:24" ht="13.95" customHeight="1" x14ac:dyDescent="0.3">
      <c r="A165" s="138" t="s">
        <v>103</v>
      </c>
      <c r="B165" s="6" t="s">
        <v>104</v>
      </c>
      <c r="C165" s="18">
        <v>12</v>
      </c>
      <c r="D165" s="18">
        <v>80</v>
      </c>
      <c r="E165" s="5" t="s">
        <v>3</v>
      </c>
      <c r="F165" s="5" t="s">
        <v>2</v>
      </c>
      <c r="G165" s="166">
        <v>90</v>
      </c>
      <c r="H165" s="164">
        <v>60</v>
      </c>
      <c r="I165" s="104">
        <v>5.28</v>
      </c>
      <c r="J165" s="196">
        <v>3.91</v>
      </c>
      <c r="K165" s="123">
        <v>195</v>
      </c>
      <c r="L165" s="118">
        <v>178</v>
      </c>
      <c r="M165" s="129">
        <v>150</v>
      </c>
      <c r="N165" s="129">
        <v>118</v>
      </c>
      <c r="O165" s="130">
        <v>98</v>
      </c>
      <c r="P165" s="67">
        <v>350</v>
      </c>
      <c r="Q165" s="60" t="str">
        <f t="shared" si="18"/>
        <v>≥ 110 mm</v>
      </c>
      <c r="R165" s="159" t="str">
        <f t="shared" si="19"/>
        <v>≥ 120 mm</v>
      </c>
      <c r="S165" s="5" t="s">
        <v>54</v>
      </c>
      <c r="T165" s="5"/>
      <c r="U165" s="5" t="s">
        <v>55</v>
      </c>
      <c r="V165" s="159" t="s">
        <v>99</v>
      </c>
      <c r="W165" s="112" t="s">
        <v>22</v>
      </c>
      <c r="X165" s="18"/>
    </row>
    <row r="166" spans="1:24" ht="13.95" customHeight="1" x14ac:dyDescent="0.3">
      <c r="A166" s="84" t="s">
        <v>11</v>
      </c>
      <c r="B166" s="6" t="s">
        <v>10</v>
      </c>
      <c r="C166" s="24">
        <v>12</v>
      </c>
      <c r="D166" s="24">
        <v>100</v>
      </c>
      <c r="E166" s="7" t="s">
        <v>5</v>
      </c>
      <c r="F166" s="5" t="s">
        <v>1</v>
      </c>
      <c r="G166" s="96">
        <v>0</v>
      </c>
      <c r="H166" s="106">
        <v>0</v>
      </c>
      <c r="I166" s="104">
        <v>3.6</v>
      </c>
      <c r="J166" s="196">
        <v>1.85</v>
      </c>
      <c r="K166" s="123">
        <v>185</v>
      </c>
      <c r="L166" s="118">
        <v>168</v>
      </c>
      <c r="M166" s="129">
        <v>142</v>
      </c>
      <c r="N166" s="129">
        <v>112</v>
      </c>
      <c r="O166" s="130">
        <v>92</v>
      </c>
      <c r="P166" s="97">
        <v>350</v>
      </c>
      <c r="Q166" s="85"/>
      <c r="R166" s="83" t="s">
        <v>53</v>
      </c>
      <c r="S166" s="5"/>
      <c r="T166" s="5"/>
      <c r="U166" s="5"/>
      <c r="V166" s="62"/>
      <c r="W166" s="112" t="s">
        <v>22</v>
      </c>
      <c r="X166" s="114" t="s">
        <v>28</v>
      </c>
    </row>
    <row r="167" spans="1:24" ht="13.95" customHeight="1" x14ac:dyDescent="0.3">
      <c r="A167" s="84" t="s">
        <v>11</v>
      </c>
      <c r="B167" s="6" t="s">
        <v>10</v>
      </c>
      <c r="C167" s="24">
        <v>12</v>
      </c>
      <c r="D167" s="24">
        <v>100</v>
      </c>
      <c r="E167" s="7" t="s">
        <v>5</v>
      </c>
      <c r="F167" s="5" t="s">
        <v>1</v>
      </c>
      <c r="G167" s="96">
        <v>5</v>
      </c>
      <c r="H167" s="106">
        <v>5</v>
      </c>
      <c r="I167" s="104">
        <v>4.5</v>
      </c>
      <c r="J167" s="196">
        <v>2.3199999999999998</v>
      </c>
      <c r="K167" s="123">
        <v>232</v>
      </c>
      <c r="L167" s="118">
        <v>211</v>
      </c>
      <c r="M167" s="129">
        <v>178</v>
      </c>
      <c r="N167" s="129">
        <v>140</v>
      </c>
      <c r="O167" s="130">
        <v>116</v>
      </c>
      <c r="P167" s="97">
        <v>350</v>
      </c>
      <c r="Q167" s="85"/>
      <c r="R167" s="83" t="s">
        <v>53</v>
      </c>
      <c r="S167" s="5"/>
      <c r="T167" s="5"/>
      <c r="U167" s="5"/>
      <c r="V167" s="62"/>
      <c r="W167" s="112" t="s">
        <v>22</v>
      </c>
      <c r="X167" s="114" t="s">
        <v>28</v>
      </c>
    </row>
    <row r="168" spans="1:24" ht="13.95" customHeight="1" x14ac:dyDescent="0.3">
      <c r="A168" s="84" t="s">
        <v>11</v>
      </c>
      <c r="B168" s="6" t="s">
        <v>10</v>
      </c>
      <c r="C168" s="24">
        <v>12</v>
      </c>
      <c r="D168" s="24">
        <v>100</v>
      </c>
      <c r="E168" s="7" t="s">
        <v>5</v>
      </c>
      <c r="F168" s="5" t="s">
        <v>1</v>
      </c>
      <c r="G168" s="96">
        <v>10</v>
      </c>
      <c r="H168" s="106">
        <v>10</v>
      </c>
      <c r="I168" s="104">
        <v>5.5</v>
      </c>
      <c r="J168" s="196">
        <v>2.8</v>
      </c>
      <c r="K168" s="123">
        <v>276</v>
      </c>
      <c r="L168" s="118">
        <v>251</v>
      </c>
      <c r="M168" s="129">
        <v>212</v>
      </c>
      <c r="N168" s="129">
        <v>167</v>
      </c>
      <c r="O168" s="130">
        <v>138</v>
      </c>
      <c r="P168" s="97">
        <v>350</v>
      </c>
      <c r="Q168" s="85"/>
      <c r="R168" s="83" t="s">
        <v>53</v>
      </c>
      <c r="S168" s="5"/>
      <c r="T168" s="5"/>
      <c r="U168" s="5"/>
      <c r="V168" s="62"/>
      <c r="W168" s="112" t="s">
        <v>22</v>
      </c>
      <c r="X168" s="114" t="s">
        <v>28</v>
      </c>
    </row>
    <row r="169" spans="1:24" ht="13.95" customHeight="1" x14ac:dyDescent="0.3">
      <c r="A169" s="84" t="s">
        <v>11</v>
      </c>
      <c r="B169" s="6" t="s">
        <v>10</v>
      </c>
      <c r="C169" s="24">
        <v>12</v>
      </c>
      <c r="D169" s="24">
        <v>100</v>
      </c>
      <c r="E169" s="7" t="s">
        <v>5</v>
      </c>
      <c r="F169" s="5" t="s">
        <v>1</v>
      </c>
      <c r="G169" s="96">
        <v>15</v>
      </c>
      <c r="H169" s="106">
        <v>15</v>
      </c>
      <c r="I169" s="104">
        <v>6.4</v>
      </c>
      <c r="J169" s="196">
        <v>3.28</v>
      </c>
      <c r="K169" s="123">
        <v>317</v>
      </c>
      <c r="L169" s="118">
        <v>288</v>
      </c>
      <c r="M169" s="129">
        <v>244</v>
      </c>
      <c r="N169" s="129">
        <v>192</v>
      </c>
      <c r="O169" s="130">
        <v>159</v>
      </c>
      <c r="P169" s="97">
        <v>350</v>
      </c>
      <c r="Q169" s="85"/>
      <c r="R169" s="83" t="s">
        <v>53</v>
      </c>
      <c r="S169" s="5"/>
      <c r="T169" s="5"/>
      <c r="U169" s="5"/>
      <c r="V169" s="62"/>
      <c r="W169" s="112" t="s">
        <v>22</v>
      </c>
      <c r="X169" s="114" t="s">
        <v>28</v>
      </c>
    </row>
    <row r="170" spans="1:24" ht="13.95" customHeight="1" x14ac:dyDescent="0.3">
      <c r="A170" s="84" t="s">
        <v>11</v>
      </c>
      <c r="B170" s="6" t="s">
        <v>10</v>
      </c>
      <c r="C170" s="24">
        <v>12</v>
      </c>
      <c r="D170" s="24">
        <v>100</v>
      </c>
      <c r="E170" s="7" t="s">
        <v>5</v>
      </c>
      <c r="F170" s="5" t="s">
        <v>1</v>
      </c>
      <c r="G170" s="96">
        <v>20</v>
      </c>
      <c r="H170" s="106">
        <v>20</v>
      </c>
      <c r="I170" s="104">
        <v>7.3</v>
      </c>
      <c r="J170" s="196">
        <v>3.76</v>
      </c>
      <c r="K170" s="123">
        <v>353</v>
      </c>
      <c r="L170" s="118">
        <v>321</v>
      </c>
      <c r="M170" s="129">
        <v>272</v>
      </c>
      <c r="N170" s="129">
        <v>214</v>
      </c>
      <c r="O170" s="130">
        <v>177</v>
      </c>
      <c r="P170" s="97">
        <v>350</v>
      </c>
      <c r="Q170" s="85"/>
      <c r="R170" s="83" t="s">
        <v>53</v>
      </c>
      <c r="S170" s="5"/>
      <c r="T170" s="5"/>
      <c r="U170" s="5"/>
      <c r="V170" s="62"/>
      <c r="W170" s="112" t="s">
        <v>22</v>
      </c>
      <c r="X170" s="114" t="s">
        <v>28</v>
      </c>
    </row>
    <row r="171" spans="1:24" ht="13.95" customHeight="1" x14ac:dyDescent="0.3">
      <c r="A171" s="84" t="s">
        <v>11</v>
      </c>
      <c r="B171" s="6" t="s">
        <v>10</v>
      </c>
      <c r="C171" s="24">
        <v>12</v>
      </c>
      <c r="D171" s="24">
        <v>100</v>
      </c>
      <c r="E171" s="7" t="s">
        <v>5</v>
      </c>
      <c r="F171" s="5" t="s">
        <v>1</v>
      </c>
      <c r="G171" s="96">
        <v>25</v>
      </c>
      <c r="H171" s="106">
        <v>25</v>
      </c>
      <c r="I171" s="104">
        <v>8.3000000000000007</v>
      </c>
      <c r="J171" s="196">
        <v>4.24</v>
      </c>
      <c r="K171" s="123">
        <v>384</v>
      </c>
      <c r="L171" s="118">
        <v>349</v>
      </c>
      <c r="M171" s="129">
        <v>296</v>
      </c>
      <c r="N171" s="129">
        <v>233</v>
      </c>
      <c r="O171" s="130">
        <v>192</v>
      </c>
      <c r="P171" s="97">
        <v>350</v>
      </c>
      <c r="Q171" s="85"/>
      <c r="R171" s="83" t="s">
        <v>53</v>
      </c>
      <c r="S171" s="5"/>
      <c r="T171" s="5"/>
      <c r="U171" s="5"/>
      <c r="V171" s="62"/>
      <c r="W171" s="112" t="s">
        <v>22</v>
      </c>
      <c r="X171" s="114" t="s">
        <v>28</v>
      </c>
    </row>
    <row r="172" spans="1:24" ht="13.95" customHeight="1" x14ac:dyDescent="0.3">
      <c r="A172" s="84" t="s">
        <v>11</v>
      </c>
      <c r="B172" s="6" t="s">
        <v>10</v>
      </c>
      <c r="C172" s="24">
        <v>12</v>
      </c>
      <c r="D172" s="24">
        <v>100</v>
      </c>
      <c r="E172" s="7" t="s">
        <v>5</v>
      </c>
      <c r="F172" s="5" t="s">
        <v>1</v>
      </c>
      <c r="G172" s="96">
        <v>30</v>
      </c>
      <c r="H172" s="106">
        <v>30</v>
      </c>
      <c r="I172" s="104">
        <v>9.1999999999999993</v>
      </c>
      <c r="J172" s="196">
        <v>4.72</v>
      </c>
      <c r="K172" s="123">
        <v>409</v>
      </c>
      <c r="L172" s="118">
        <v>371</v>
      </c>
      <c r="M172" s="129">
        <v>314</v>
      </c>
      <c r="N172" s="129">
        <v>248</v>
      </c>
      <c r="O172" s="130">
        <v>204</v>
      </c>
      <c r="P172" s="97">
        <v>350</v>
      </c>
      <c r="Q172" s="85"/>
      <c r="R172" s="83" t="s">
        <v>53</v>
      </c>
      <c r="S172" s="5"/>
      <c r="T172" s="5"/>
      <c r="U172" s="5"/>
      <c r="V172" s="62"/>
      <c r="W172" s="112" t="s">
        <v>22</v>
      </c>
      <c r="X172" s="114" t="s">
        <v>28</v>
      </c>
    </row>
    <row r="173" spans="1:24" ht="13.95" customHeight="1" x14ac:dyDescent="0.3">
      <c r="A173" s="84" t="s">
        <v>11</v>
      </c>
      <c r="B173" s="6" t="s">
        <v>10</v>
      </c>
      <c r="C173" s="24">
        <v>12</v>
      </c>
      <c r="D173" s="24">
        <v>100</v>
      </c>
      <c r="E173" s="7" t="s">
        <v>5</v>
      </c>
      <c r="F173" s="5" t="s">
        <v>1</v>
      </c>
      <c r="G173" s="96">
        <v>35</v>
      </c>
      <c r="H173" s="106">
        <v>35</v>
      </c>
      <c r="I173" s="104">
        <v>10.1</v>
      </c>
      <c r="J173" s="196">
        <v>5.2</v>
      </c>
      <c r="K173" s="123">
        <v>426</v>
      </c>
      <c r="L173" s="118">
        <v>387</v>
      </c>
      <c r="M173" s="129">
        <v>327</v>
      </c>
      <c r="N173" s="129">
        <v>258</v>
      </c>
      <c r="O173" s="130">
        <v>213</v>
      </c>
      <c r="P173" s="97">
        <v>350</v>
      </c>
      <c r="Q173" s="85"/>
      <c r="R173" s="83" t="s">
        <v>53</v>
      </c>
      <c r="S173" s="5"/>
      <c r="T173" s="5"/>
      <c r="U173" s="5"/>
      <c r="V173" s="62"/>
      <c r="W173" s="112" t="s">
        <v>22</v>
      </c>
      <c r="X173" s="114" t="s">
        <v>28</v>
      </c>
    </row>
    <row r="174" spans="1:24" ht="13.95" customHeight="1" x14ac:dyDescent="0.3">
      <c r="A174" s="84" t="s">
        <v>11</v>
      </c>
      <c r="B174" s="6" t="s">
        <v>10</v>
      </c>
      <c r="C174" s="24">
        <v>12</v>
      </c>
      <c r="D174" s="24">
        <v>100</v>
      </c>
      <c r="E174" s="7" t="s">
        <v>5</v>
      </c>
      <c r="F174" s="5" t="s">
        <v>1</v>
      </c>
      <c r="G174" s="96">
        <v>40</v>
      </c>
      <c r="H174" s="106">
        <v>40</v>
      </c>
      <c r="I174" s="104">
        <v>11.1</v>
      </c>
      <c r="J174" s="196">
        <v>5.68</v>
      </c>
      <c r="K174" s="123">
        <v>435</v>
      </c>
      <c r="L174" s="118">
        <v>395</v>
      </c>
      <c r="M174" s="129">
        <v>334</v>
      </c>
      <c r="N174" s="129">
        <v>263</v>
      </c>
      <c r="O174" s="130">
        <v>217</v>
      </c>
      <c r="P174" s="97">
        <v>350</v>
      </c>
      <c r="Q174" s="85"/>
      <c r="R174" s="83" t="s">
        <v>53</v>
      </c>
      <c r="S174" s="5"/>
      <c r="T174" s="5"/>
      <c r="U174" s="5"/>
      <c r="V174" s="62"/>
      <c r="W174" s="112" t="s">
        <v>22</v>
      </c>
      <c r="X174" s="114" t="s">
        <v>28</v>
      </c>
    </row>
    <row r="175" spans="1:24" ht="13.95" customHeight="1" x14ac:dyDescent="0.3">
      <c r="A175" s="84" t="s">
        <v>11</v>
      </c>
      <c r="B175" s="6" t="s">
        <v>10</v>
      </c>
      <c r="C175" s="24">
        <v>12</v>
      </c>
      <c r="D175" s="24">
        <v>100</v>
      </c>
      <c r="E175" s="7" t="s">
        <v>5</v>
      </c>
      <c r="F175" s="5" t="s">
        <v>1</v>
      </c>
      <c r="G175" s="96">
        <v>45</v>
      </c>
      <c r="H175" s="106">
        <v>45</v>
      </c>
      <c r="I175" s="104">
        <v>12</v>
      </c>
      <c r="J175" s="196">
        <v>6.15</v>
      </c>
      <c r="K175" s="123">
        <v>435</v>
      </c>
      <c r="L175" s="118">
        <v>396</v>
      </c>
      <c r="M175" s="129">
        <v>335</v>
      </c>
      <c r="N175" s="129">
        <v>264</v>
      </c>
      <c r="O175" s="130">
        <v>218</v>
      </c>
      <c r="P175" s="97">
        <v>350</v>
      </c>
      <c r="Q175" s="85"/>
      <c r="R175" s="83" t="s">
        <v>53</v>
      </c>
      <c r="S175" s="5"/>
      <c r="T175" s="5"/>
      <c r="U175" s="5"/>
      <c r="V175" s="62"/>
      <c r="W175" s="112" t="s">
        <v>22</v>
      </c>
      <c r="X175" s="114" t="s">
        <v>28</v>
      </c>
    </row>
    <row r="176" spans="1:24" ht="13.95" customHeight="1" x14ac:dyDescent="0.3">
      <c r="A176" s="87" t="s">
        <v>11</v>
      </c>
      <c r="B176" s="6" t="s">
        <v>10</v>
      </c>
      <c r="C176" s="18">
        <v>12</v>
      </c>
      <c r="D176" s="18">
        <v>100</v>
      </c>
      <c r="E176" s="7" t="s">
        <v>5</v>
      </c>
      <c r="F176" s="5" t="s">
        <v>19</v>
      </c>
      <c r="G176" s="61">
        <v>0</v>
      </c>
      <c r="H176" s="68">
        <v>0</v>
      </c>
      <c r="I176" s="104">
        <v>2.4900000000000002</v>
      </c>
      <c r="J176" s="196">
        <v>1.85</v>
      </c>
      <c r="K176" s="123">
        <v>185</v>
      </c>
      <c r="L176" s="118">
        <v>168</v>
      </c>
      <c r="M176" s="129">
        <v>142</v>
      </c>
      <c r="N176" s="129">
        <v>112</v>
      </c>
      <c r="O176" s="130">
        <v>92</v>
      </c>
      <c r="P176" s="97">
        <v>350</v>
      </c>
      <c r="Q176" s="85"/>
      <c r="R176" s="86" t="s">
        <v>53</v>
      </c>
      <c r="S176" s="5"/>
      <c r="T176" s="5"/>
      <c r="U176" s="5"/>
      <c r="V176" s="86" t="s">
        <v>99</v>
      </c>
      <c r="W176" s="112" t="s">
        <v>22</v>
      </c>
      <c r="X176" s="114" t="s">
        <v>28</v>
      </c>
    </row>
    <row r="177" spans="1:24" ht="13.95" customHeight="1" x14ac:dyDescent="0.3">
      <c r="A177" s="87" t="s">
        <v>11</v>
      </c>
      <c r="B177" s="6" t="s">
        <v>10</v>
      </c>
      <c r="C177" s="18">
        <v>12</v>
      </c>
      <c r="D177" s="18">
        <v>100</v>
      </c>
      <c r="E177" s="7" t="s">
        <v>5</v>
      </c>
      <c r="F177" s="5" t="s">
        <v>19</v>
      </c>
      <c r="G177" s="61">
        <v>0</v>
      </c>
      <c r="H177" s="68">
        <v>5</v>
      </c>
      <c r="I177" s="104">
        <v>2.4700000000000002</v>
      </c>
      <c r="J177" s="196">
        <v>1.83</v>
      </c>
      <c r="K177" s="123">
        <v>182</v>
      </c>
      <c r="L177" s="118">
        <v>166</v>
      </c>
      <c r="M177" s="129">
        <v>140</v>
      </c>
      <c r="N177" s="129">
        <v>111</v>
      </c>
      <c r="O177" s="130">
        <v>91</v>
      </c>
      <c r="P177" s="97">
        <v>350</v>
      </c>
      <c r="Q177" s="85"/>
      <c r="R177" s="86" t="s">
        <v>53</v>
      </c>
      <c r="S177" s="5"/>
      <c r="T177" s="5"/>
      <c r="U177" s="5"/>
      <c r="V177" s="86" t="s">
        <v>99</v>
      </c>
      <c r="W177" s="112" t="s">
        <v>22</v>
      </c>
      <c r="X177" s="114" t="s">
        <v>28</v>
      </c>
    </row>
    <row r="178" spans="1:24" ht="13.95" customHeight="1" x14ac:dyDescent="0.3">
      <c r="A178" s="87" t="s">
        <v>11</v>
      </c>
      <c r="B178" s="6" t="s">
        <v>10</v>
      </c>
      <c r="C178" s="18">
        <v>12</v>
      </c>
      <c r="D178" s="18">
        <v>100</v>
      </c>
      <c r="E178" s="7" t="s">
        <v>5</v>
      </c>
      <c r="F178" s="5" t="s">
        <v>19</v>
      </c>
      <c r="G178" s="61">
        <v>0</v>
      </c>
      <c r="H178" s="68">
        <v>10</v>
      </c>
      <c r="I178" s="104">
        <v>2.42</v>
      </c>
      <c r="J178" s="196">
        <v>1.79</v>
      </c>
      <c r="K178" s="123">
        <v>176</v>
      </c>
      <c r="L178" s="118">
        <v>160</v>
      </c>
      <c r="M178" s="129">
        <v>136</v>
      </c>
      <c r="N178" s="129">
        <v>107</v>
      </c>
      <c r="O178" s="130">
        <v>88</v>
      </c>
      <c r="P178" s="97">
        <v>350</v>
      </c>
      <c r="Q178" s="85"/>
      <c r="R178" s="86" t="s">
        <v>53</v>
      </c>
      <c r="S178" s="5"/>
      <c r="T178" s="5"/>
      <c r="U178" s="5"/>
      <c r="V178" s="86" t="s">
        <v>99</v>
      </c>
      <c r="W178" s="112" t="s">
        <v>22</v>
      </c>
      <c r="X178" s="114" t="s">
        <v>28</v>
      </c>
    </row>
    <row r="179" spans="1:24" ht="13.95" customHeight="1" x14ac:dyDescent="0.3">
      <c r="A179" s="87" t="s">
        <v>11</v>
      </c>
      <c r="B179" s="6" t="s">
        <v>10</v>
      </c>
      <c r="C179" s="18">
        <v>12</v>
      </c>
      <c r="D179" s="18">
        <v>100</v>
      </c>
      <c r="E179" s="7" t="s">
        <v>5</v>
      </c>
      <c r="F179" s="5" t="s">
        <v>19</v>
      </c>
      <c r="G179" s="61">
        <v>0</v>
      </c>
      <c r="H179" s="68">
        <v>15</v>
      </c>
      <c r="I179" s="104">
        <v>2.33</v>
      </c>
      <c r="J179" s="196">
        <v>1.73</v>
      </c>
      <c r="K179" s="123">
        <v>167</v>
      </c>
      <c r="L179" s="118">
        <v>152</v>
      </c>
      <c r="M179" s="129">
        <v>128</v>
      </c>
      <c r="N179" s="129">
        <v>101</v>
      </c>
      <c r="O179" s="130">
        <v>83</v>
      </c>
      <c r="P179" s="97">
        <v>350</v>
      </c>
      <c r="Q179" s="85"/>
      <c r="R179" s="86" t="s">
        <v>53</v>
      </c>
      <c r="S179" s="5"/>
      <c r="T179" s="5"/>
      <c r="U179" s="5"/>
      <c r="V179" s="86" t="s">
        <v>99</v>
      </c>
      <c r="W179" s="112" t="s">
        <v>22</v>
      </c>
      <c r="X179" s="114" t="s">
        <v>28</v>
      </c>
    </row>
    <row r="180" spans="1:24" ht="13.95" customHeight="1" x14ac:dyDescent="0.3">
      <c r="A180" s="87" t="s">
        <v>11</v>
      </c>
      <c r="B180" s="6" t="s">
        <v>10</v>
      </c>
      <c r="C180" s="18">
        <v>12</v>
      </c>
      <c r="D180" s="18">
        <v>100</v>
      </c>
      <c r="E180" s="7" t="s">
        <v>5</v>
      </c>
      <c r="F180" s="5" t="s">
        <v>19</v>
      </c>
      <c r="G180" s="61">
        <v>0</v>
      </c>
      <c r="H180" s="68">
        <v>20</v>
      </c>
      <c r="I180" s="104">
        <v>2.23</v>
      </c>
      <c r="J180" s="196">
        <v>1.65</v>
      </c>
      <c r="K180" s="123">
        <v>155</v>
      </c>
      <c r="L180" s="118">
        <v>141</v>
      </c>
      <c r="M180" s="129">
        <v>119</v>
      </c>
      <c r="N180" s="129">
        <v>94</v>
      </c>
      <c r="O180" s="130">
        <v>78</v>
      </c>
      <c r="P180" s="97">
        <v>350</v>
      </c>
      <c r="Q180" s="85"/>
      <c r="R180" s="86" t="s">
        <v>53</v>
      </c>
      <c r="S180" s="5"/>
      <c r="T180" s="5"/>
      <c r="U180" s="5"/>
      <c r="V180" s="86" t="s">
        <v>99</v>
      </c>
      <c r="W180" s="112" t="s">
        <v>22</v>
      </c>
      <c r="X180" s="114" t="s">
        <v>28</v>
      </c>
    </row>
    <row r="181" spans="1:24" ht="13.95" customHeight="1" x14ac:dyDescent="0.3">
      <c r="A181" s="87" t="s">
        <v>11</v>
      </c>
      <c r="B181" s="6" t="s">
        <v>10</v>
      </c>
      <c r="C181" s="18">
        <v>12</v>
      </c>
      <c r="D181" s="18">
        <v>100</v>
      </c>
      <c r="E181" s="7" t="s">
        <v>5</v>
      </c>
      <c r="F181" s="5" t="s">
        <v>19</v>
      </c>
      <c r="G181" s="61">
        <v>0</v>
      </c>
      <c r="H181" s="68">
        <v>25</v>
      </c>
      <c r="I181" s="104">
        <v>2.12</v>
      </c>
      <c r="J181" s="196">
        <v>1.57</v>
      </c>
      <c r="K181" s="123">
        <v>142</v>
      </c>
      <c r="L181" s="118">
        <v>129</v>
      </c>
      <c r="M181" s="129">
        <v>109</v>
      </c>
      <c r="N181" s="129">
        <v>86</v>
      </c>
      <c r="O181" s="130">
        <v>71</v>
      </c>
      <c r="P181" s="97">
        <v>350</v>
      </c>
      <c r="Q181" s="85"/>
      <c r="R181" s="86" t="s">
        <v>53</v>
      </c>
      <c r="S181" s="5"/>
      <c r="T181" s="5"/>
      <c r="U181" s="5"/>
      <c r="V181" s="86" t="s">
        <v>99</v>
      </c>
      <c r="W181" s="112" t="s">
        <v>22</v>
      </c>
      <c r="X181" s="114" t="s">
        <v>28</v>
      </c>
    </row>
    <row r="182" spans="1:24" ht="13.95" customHeight="1" x14ac:dyDescent="0.3">
      <c r="A182" s="87" t="s">
        <v>11</v>
      </c>
      <c r="B182" s="6" t="s">
        <v>10</v>
      </c>
      <c r="C182" s="18">
        <v>12</v>
      </c>
      <c r="D182" s="18">
        <v>100</v>
      </c>
      <c r="E182" s="7" t="s">
        <v>5</v>
      </c>
      <c r="F182" s="5" t="s">
        <v>19</v>
      </c>
      <c r="G182" s="61">
        <v>0</v>
      </c>
      <c r="H182" s="68">
        <v>30</v>
      </c>
      <c r="I182" s="104">
        <v>2.0099999999999998</v>
      </c>
      <c r="J182" s="196">
        <v>1.49</v>
      </c>
      <c r="K182" s="123">
        <v>129</v>
      </c>
      <c r="L182" s="118">
        <v>117</v>
      </c>
      <c r="M182" s="129">
        <v>99</v>
      </c>
      <c r="N182" s="129">
        <v>78</v>
      </c>
      <c r="O182" s="130">
        <v>65</v>
      </c>
      <c r="P182" s="97">
        <v>350</v>
      </c>
      <c r="Q182" s="85"/>
      <c r="R182" s="86" t="s">
        <v>53</v>
      </c>
      <c r="S182" s="5"/>
      <c r="T182" s="5"/>
      <c r="U182" s="5"/>
      <c r="V182" s="86" t="s">
        <v>99</v>
      </c>
      <c r="W182" s="112" t="s">
        <v>22</v>
      </c>
      <c r="X182" s="114" t="s">
        <v>28</v>
      </c>
    </row>
    <row r="183" spans="1:24" ht="13.95" customHeight="1" x14ac:dyDescent="0.3">
      <c r="A183" s="87" t="s">
        <v>11</v>
      </c>
      <c r="B183" s="6" t="s">
        <v>10</v>
      </c>
      <c r="C183" s="18">
        <v>12</v>
      </c>
      <c r="D183" s="18">
        <v>100</v>
      </c>
      <c r="E183" s="7" t="s">
        <v>5</v>
      </c>
      <c r="F183" s="5" t="s">
        <v>19</v>
      </c>
      <c r="G183" s="61">
        <v>0</v>
      </c>
      <c r="H183" s="68">
        <v>35</v>
      </c>
      <c r="I183" s="104">
        <v>1.91</v>
      </c>
      <c r="J183" s="196">
        <v>1.41</v>
      </c>
      <c r="K183" s="123">
        <v>116</v>
      </c>
      <c r="L183" s="118">
        <v>105</v>
      </c>
      <c r="M183" s="129">
        <v>89</v>
      </c>
      <c r="N183" s="129">
        <v>70</v>
      </c>
      <c r="O183" s="130">
        <v>58</v>
      </c>
      <c r="P183" s="97">
        <v>350</v>
      </c>
      <c r="Q183" s="85"/>
      <c r="R183" s="86" t="s">
        <v>53</v>
      </c>
      <c r="S183" s="5"/>
      <c r="T183" s="5"/>
      <c r="U183" s="5"/>
      <c r="V183" s="86" t="s">
        <v>99</v>
      </c>
      <c r="W183" s="112" t="s">
        <v>22</v>
      </c>
      <c r="X183" s="114" t="s">
        <v>28</v>
      </c>
    </row>
    <row r="184" spans="1:24" ht="13.95" customHeight="1" x14ac:dyDescent="0.3">
      <c r="A184" s="87" t="s">
        <v>11</v>
      </c>
      <c r="B184" s="6" t="s">
        <v>10</v>
      </c>
      <c r="C184" s="18">
        <v>12</v>
      </c>
      <c r="D184" s="18">
        <v>100</v>
      </c>
      <c r="E184" s="7" t="s">
        <v>5</v>
      </c>
      <c r="F184" s="5" t="s">
        <v>19</v>
      </c>
      <c r="G184" s="61">
        <v>0</v>
      </c>
      <c r="H184" s="68">
        <v>40</v>
      </c>
      <c r="I184" s="104">
        <v>1.82</v>
      </c>
      <c r="J184" s="196">
        <v>1.34</v>
      </c>
      <c r="K184" s="123">
        <v>103</v>
      </c>
      <c r="L184" s="118">
        <v>94</v>
      </c>
      <c r="M184" s="129">
        <v>79</v>
      </c>
      <c r="N184" s="129">
        <v>62</v>
      </c>
      <c r="O184" s="130">
        <v>52</v>
      </c>
      <c r="P184" s="97">
        <v>350</v>
      </c>
      <c r="Q184" s="85"/>
      <c r="R184" s="86" t="s">
        <v>53</v>
      </c>
      <c r="S184" s="5"/>
      <c r="T184" s="5"/>
      <c r="U184" s="5"/>
      <c r="V184" s="86" t="s">
        <v>99</v>
      </c>
      <c r="W184" s="112" t="s">
        <v>22</v>
      </c>
      <c r="X184" s="114" t="s">
        <v>28</v>
      </c>
    </row>
    <row r="185" spans="1:24" ht="13.95" customHeight="1" x14ac:dyDescent="0.3">
      <c r="A185" s="87" t="s">
        <v>11</v>
      </c>
      <c r="B185" s="6" t="s">
        <v>10</v>
      </c>
      <c r="C185" s="18">
        <v>12</v>
      </c>
      <c r="D185" s="18">
        <v>100</v>
      </c>
      <c r="E185" s="7" t="s">
        <v>5</v>
      </c>
      <c r="F185" s="5" t="s">
        <v>19</v>
      </c>
      <c r="G185" s="61">
        <v>0</v>
      </c>
      <c r="H185" s="68">
        <v>45</v>
      </c>
      <c r="I185" s="104">
        <v>1.73</v>
      </c>
      <c r="J185" s="196">
        <v>1.28</v>
      </c>
      <c r="K185" s="123">
        <v>91</v>
      </c>
      <c r="L185" s="118">
        <v>82</v>
      </c>
      <c r="M185" s="129">
        <v>70</v>
      </c>
      <c r="N185" s="129">
        <v>55</v>
      </c>
      <c r="O185" s="130">
        <v>45</v>
      </c>
      <c r="P185" s="97">
        <v>350</v>
      </c>
      <c r="Q185" s="85"/>
      <c r="R185" s="86" t="s">
        <v>53</v>
      </c>
      <c r="S185" s="5"/>
      <c r="T185" s="5"/>
      <c r="U185" s="5"/>
      <c r="V185" s="86" t="s">
        <v>99</v>
      </c>
      <c r="W185" s="112" t="s">
        <v>22</v>
      </c>
      <c r="X185" s="114" t="s">
        <v>28</v>
      </c>
    </row>
    <row r="186" spans="1:24" ht="13.95" customHeight="1" x14ac:dyDescent="0.3">
      <c r="A186" s="87" t="s">
        <v>11</v>
      </c>
      <c r="B186" s="6" t="s">
        <v>10</v>
      </c>
      <c r="C186" s="18">
        <v>12</v>
      </c>
      <c r="D186" s="18">
        <v>100</v>
      </c>
      <c r="E186" s="7" t="s">
        <v>5</v>
      </c>
      <c r="F186" s="5" t="s">
        <v>19</v>
      </c>
      <c r="G186" s="61">
        <v>0</v>
      </c>
      <c r="H186" s="68">
        <v>50</v>
      </c>
      <c r="I186" s="104">
        <v>1.66</v>
      </c>
      <c r="J186" s="196">
        <v>1.23</v>
      </c>
      <c r="K186" s="123">
        <v>79</v>
      </c>
      <c r="L186" s="118">
        <v>72</v>
      </c>
      <c r="M186" s="129">
        <v>61</v>
      </c>
      <c r="N186" s="129">
        <v>48</v>
      </c>
      <c r="O186" s="130">
        <v>39</v>
      </c>
      <c r="P186" s="97">
        <v>350</v>
      </c>
      <c r="Q186" s="85"/>
      <c r="R186" s="86" t="s">
        <v>53</v>
      </c>
      <c r="S186" s="5"/>
      <c r="T186" s="5"/>
      <c r="U186" s="5"/>
      <c r="V186" s="86" t="s">
        <v>99</v>
      </c>
      <c r="W186" s="112" t="s">
        <v>22</v>
      </c>
      <c r="X186" s="114" t="s">
        <v>28</v>
      </c>
    </row>
    <row r="187" spans="1:24" ht="13.95" customHeight="1" x14ac:dyDescent="0.3">
      <c r="A187" s="87" t="s">
        <v>11</v>
      </c>
      <c r="B187" s="6" t="s">
        <v>10</v>
      </c>
      <c r="C187" s="18">
        <v>12</v>
      </c>
      <c r="D187" s="18">
        <v>100</v>
      </c>
      <c r="E187" s="7" t="s">
        <v>5</v>
      </c>
      <c r="F187" s="5" t="s">
        <v>19</v>
      </c>
      <c r="G187" s="61">
        <v>0</v>
      </c>
      <c r="H187" s="68">
        <v>55</v>
      </c>
      <c r="I187" s="104">
        <v>1.6</v>
      </c>
      <c r="J187" s="196">
        <v>1.18</v>
      </c>
      <c r="K187" s="123">
        <v>68</v>
      </c>
      <c r="L187" s="118">
        <v>62</v>
      </c>
      <c r="M187" s="129">
        <v>52</v>
      </c>
      <c r="N187" s="129">
        <v>41</v>
      </c>
      <c r="O187" s="130">
        <v>34</v>
      </c>
      <c r="P187" s="97">
        <v>350</v>
      </c>
      <c r="Q187" s="85"/>
      <c r="R187" s="86" t="s">
        <v>53</v>
      </c>
      <c r="S187" s="5"/>
      <c r="T187" s="5"/>
      <c r="U187" s="5"/>
      <c r="V187" s="86" t="s">
        <v>99</v>
      </c>
      <c r="W187" s="112" t="s">
        <v>22</v>
      </c>
      <c r="X187" s="114" t="s">
        <v>28</v>
      </c>
    </row>
    <row r="188" spans="1:24" ht="13.95" customHeight="1" x14ac:dyDescent="0.3">
      <c r="A188" s="87" t="s">
        <v>11</v>
      </c>
      <c r="B188" s="6" t="s">
        <v>10</v>
      </c>
      <c r="C188" s="18">
        <v>12</v>
      </c>
      <c r="D188" s="18">
        <v>100</v>
      </c>
      <c r="E188" s="7" t="s">
        <v>5</v>
      </c>
      <c r="F188" s="5" t="s">
        <v>19</v>
      </c>
      <c r="G188" s="61">
        <v>0</v>
      </c>
      <c r="H188" s="68">
        <v>60</v>
      </c>
      <c r="I188" s="104">
        <v>1.54</v>
      </c>
      <c r="J188" s="196">
        <v>1.1399999999999999</v>
      </c>
      <c r="K188" s="123">
        <v>57</v>
      </c>
      <c r="L188" s="118">
        <v>52</v>
      </c>
      <c r="M188" s="129">
        <v>44</v>
      </c>
      <c r="N188" s="129">
        <v>35</v>
      </c>
      <c r="O188" s="130">
        <v>29</v>
      </c>
      <c r="P188" s="97">
        <v>350</v>
      </c>
      <c r="Q188" s="85"/>
      <c r="R188" s="86" t="s">
        <v>53</v>
      </c>
      <c r="S188" s="5"/>
      <c r="T188" s="5"/>
      <c r="U188" s="5"/>
      <c r="V188" s="86" t="s">
        <v>99</v>
      </c>
      <c r="W188" s="112" t="s">
        <v>22</v>
      </c>
      <c r="X188" s="114" t="s">
        <v>28</v>
      </c>
    </row>
    <row r="189" spans="1:24" ht="13.95" customHeight="1" x14ac:dyDescent="0.3">
      <c r="A189" s="6" t="s">
        <v>11</v>
      </c>
      <c r="B189" s="6" t="s">
        <v>10</v>
      </c>
      <c r="C189" s="18">
        <v>12</v>
      </c>
      <c r="D189" s="18">
        <v>100</v>
      </c>
      <c r="E189" s="7" t="s">
        <v>5</v>
      </c>
      <c r="F189" s="184" t="s">
        <v>7</v>
      </c>
      <c r="G189" s="61">
        <v>0</v>
      </c>
      <c r="H189" s="1" t="s">
        <v>20</v>
      </c>
      <c r="I189" s="201">
        <v>2.4900000000000002</v>
      </c>
      <c r="J189" s="202">
        <v>1.85</v>
      </c>
      <c r="K189" s="124">
        <v>185</v>
      </c>
      <c r="L189" s="119">
        <v>168</v>
      </c>
      <c r="M189" s="131">
        <v>142</v>
      </c>
      <c r="N189" s="131">
        <v>112</v>
      </c>
      <c r="O189" s="132">
        <v>92</v>
      </c>
      <c r="P189" s="97">
        <v>350</v>
      </c>
      <c r="Q189" s="165"/>
      <c r="R189" s="72" t="s">
        <v>53</v>
      </c>
      <c r="S189" s="5"/>
      <c r="T189" s="5"/>
      <c r="U189" s="5"/>
      <c r="V189" s="62"/>
      <c r="W189" s="112" t="s">
        <v>22</v>
      </c>
      <c r="X189" s="114" t="s">
        <v>28</v>
      </c>
    </row>
    <row r="190" spans="1:24" ht="13.95" customHeight="1" x14ac:dyDescent="0.3">
      <c r="A190" s="6" t="s">
        <v>11</v>
      </c>
      <c r="B190" s="6" t="s">
        <v>10</v>
      </c>
      <c r="C190" s="18">
        <v>12</v>
      </c>
      <c r="D190" s="18">
        <v>100</v>
      </c>
      <c r="E190" s="5" t="s">
        <v>6</v>
      </c>
      <c r="F190" s="184" t="s">
        <v>7</v>
      </c>
      <c r="G190" s="61">
        <v>90</v>
      </c>
      <c r="H190" s="1" t="s">
        <v>20</v>
      </c>
      <c r="I190" s="197">
        <v>8.31</v>
      </c>
      <c r="J190" s="194">
        <v>6.15</v>
      </c>
      <c r="K190" s="122">
        <v>615</v>
      </c>
      <c r="L190" s="117">
        <v>559</v>
      </c>
      <c r="M190" s="127">
        <v>473</v>
      </c>
      <c r="N190" s="127">
        <v>373</v>
      </c>
      <c r="O190" s="128">
        <v>308</v>
      </c>
      <c r="P190" s="97">
        <v>350</v>
      </c>
      <c r="Q190" s="162" t="str">
        <f>"≥ "&amp;MAX(80,120)&amp;" mm"</f>
        <v>≥ 120 mm</v>
      </c>
      <c r="R190" s="86" t="str">
        <f>"≥ "&amp;MAX(10*C190,120)&amp;" mm"</f>
        <v>≥ 120 mm</v>
      </c>
      <c r="S190" s="146" t="s">
        <v>54</v>
      </c>
      <c r="T190" s="5"/>
      <c r="U190" s="146" t="s">
        <v>55</v>
      </c>
      <c r="V190" s="111"/>
      <c r="W190" s="112" t="s">
        <v>22</v>
      </c>
      <c r="X190" s="18"/>
    </row>
    <row r="191" spans="1:24" ht="13.95" customHeight="1" x14ac:dyDescent="0.3">
      <c r="A191" s="5" t="s">
        <v>11</v>
      </c>
      <c r="B191" s="6" t="s">
        <v>10</v>
      </c>
      <c r="C191" s="24">
        <v>12</v>
      </c>
      <c r="D191" s="24">
        <v>100</v>
      </c>
      <c r="E191" s="5" t="s">
        <v>3</v>
      </c>
      <c r="F191" s="5" t="s">
        <v>1</v>
      </c>
      <c r="G191" s="96">
        <v>90</v>
      </c>
      <c r="H191" s="109">
        <f t="shared" ref="H191:H203" si="20">90-G191</f>
        <v>0</v>
      </c>
      <c r="I191" s="191">
        <v>12</v>
      </c>
      <c r="J191" s="192">
        <v>6.15</v>
      </c>
      <c r="K191" s="122">
        <v>615</v>
      </c>
      <c r="L191" s="117">
        <v>559</v>
      </c>
      <c r="M191" s="127">
        <v>473</v>
      </c>
      <c r="N191" s="127">
        <v>373</v>
      </c>
      <c r="O191" s="128">
        <v>308</v>
      </c>
      <c r="P191" s="97">
        <v>350</v>
      </c>
      <c r="Q191" s="60" t="str">
        <f t="shared" ref="Q191:Q203" si="21">"≥ "&amp;TEXT(MAX(80,ROUNDUP(D191*SIN(PI()/180*G191),0)),"0")&amp;" mm"</f>
        <v>≥ 100 mm</v>
      </c>
      <c r="R191" s="159" t="str">
        <f t="shared" ref="R191:R203" si="22">"≥ "&amp;MAX(10*C191,ROUNDUP(D191*SIN(PI()/180*G191),0))&amp;" mm"</f>
        <v>≥ 120 mm</v>
      </c>
      <c r="S191" s="5" t="s">
        <v>54</v>
      </c>
      <c r="T191" s="5"/>
      <c r="U191" s="5" t="s">
        <v>55</v>
      </c>
      <c r="V191" s="64"/>
      <c r="W191" s="112" t="s">
        <v>22</v>
      </c>
      <c r="X191" s="18"/>
    </row>
    <row r="192" spans="1:24" ht="13.95" customHeight="1" x14ac:dyDescent="0.3">
      <c r="A192" s="5" t="s">
        <v>11</v>
      </c>
      <c r="B192" s="6" t="s">
        <v>10</v>
      </c>
      <c r="C192" s="24">
        <v>12</v>
      </c>
      <c r="D192" s="24">
        <v>100</v>
      </c>
      <c r="E192" s="5" t="s">
        <v>3</v>
      </c>
      <c r="F192" s="5" t="s">
        <v>1</v>
      </c>
      <c r="G192" s="96">
        <v>85</v>
      </c>
      <c r="H192" s="109">
        <f t="shared" si="20"/>
        <v>5</v>
      </c>
      <c r="I192" s="191">
        <v>12</v>
      </c>
      <c r="J192" s="192">
        <v>6.15</v>
      </c>
      <c r="K192" s="122">
        <v>613</v>
      </c>
      <c r="L192" s="117">
        <v>557</v>
      </c>
      <c r="M192" s="127">
        <v>472</v>
      </c>
      <c r="N192" s="127">
        <v>372</v>
      </c>
      <c r="O192" s="128">
        <v>307</v>
      </c>
      <c r="P192" s="97">
        <v>350</v>
      </c>
      <c r="Q192" s="60" t="str">
        <f t="shared" si="21"/>
        <v>≥ 100 mm</v>
      </c>
      <c r="R192" s="159" t="str">
        <f t="shared" si="22"/>
        <v>≥ 120 mm</v>
      </c>
      <c r="S192" s="5" t="s">
        <v>54</v>
      </c>
      <c r="T192" s="5"/>
      <c r="U192" s="5" t="s">
        <v>55</v>
      </c>
      <c r="V192" s="64"/>
      <c r="W192" s="112" t="s">
        <v>22</v>
      </c>
      <c r="X192" s="18"/>
    </row>
    <row r="193" spans="1:27" ht="13.95" customHeight="1" x14ac:dyDescent="0.3">
      <c r="A193" s="5" t="s">
        <v>11</v>
      </c>
      <c r="B193" s="6" t="s">
        <v>10</v>
      </c>
      <c r="C193" s="24">
        <v>12</v>
      </c>
      <c r="D193" s="24">
        <v>100</v>
      </c>
      <c r="E193" s="5" t="s">
        <v>3</v>
      </c>
      <c r="F193" s="5" t="s">
        <v>1</v>
      </c>
      <c r="G193" s="96">
        <v>80</v>
      </c>
      <c r="H193" s="109">
        <f t="shared" si="20"/>
        <v>10</v>
      </c>
      <c r="I193" s="191">
        <v>12</v>
      </c>
      <c r="J193" s="192">
        <v>6.15</v>
      </c>
      <c r="K193" s="122">
        <v>606</v>
      </c>
      <c r="L193" s="117">
        <v>551</v>
      </c>
      <c r="M193" s="127">
        <v>466</v>
      </c>
      <c r="N193" s="127">
        <v>367</v>
      </c>
      <c r="O193" s="128">
        <v>303</v>
      </c>
      <c r="P193" s="97">
        <v>350</v>
      </c>
      <c r="Q193" s="60" t="str">
        <f t="shared" si="21"/>
        <v>≥ 99 mm</v>
      </c>
      <c r="R193" s="159" t="str">
        <f t="shared" si="22"/>
        <v>≥ 120 mm</v>
      </c>
      <c r="S193" s="5" t="s">
        <v>54</v>
      </c>
      <c r="T193" s="5"/>
      <c r="U193" s="5" t="s">
        <v>55</v>
      </c>
      <c r="V193" s="64"/>
      <c r="W193" s="112" t="s">
        <v>22</v>
      </c>
      <c r="X193" s="18"/>
    </row>
    <row r="194" spans="1:27" ht="13.95" customHeight="1" x14ac:dyDescent="0.3">
      <c r="A194" s="5" t="s">
        <v>11</v>
      </c>
      <c r="B194" s="6" t="s">
        <v>10</v>
      </c>
      <c r="C194" s="24">
        <v>12</v>
      </c>
      <c r="D194" s="24">
        <v>100</v>
      </c>
      <c r="E194" s="5" t="s">
        <v>3</v>
      </c>
      <c r="F194" s="5" t="s">
        <v>1</v>
      </c>
      <c r="G194" s="96">
        <v>75</v>
      </c>
      <c r="H194" s="109">
        <f t="shared" si="20"/>
        <v>15</v>
      </c>
      <c r="I194" s="191">
        <v>12</v>
      </c>
      <c r="J194" s="192">
        <v>6.15</v>
      </c>
      <c r="K194" s="122">
        <v>594</v>
      </c>
      <c r="L194" s="117">
        <v>540</v>
      </c>
      <c r="M194" s="127">
        <v>457</v>
      </c>
      <c r="N194" s="127">
        <v>360</v>
      </c>
      <c r="O194" s="128">
        <v>297</v>
      </c>
      <c r="P194" s="97">
        <v>350</v>
      </c>
      <c r="Q194" s="60" t="str">
        <f t="shared" si="21"/>
        <v>≥ 97 mm</v>
      </c>
      <c r="R194" s="159" t="str">
        <f t="shared" si="22"/>
        <v>≥ 120 mm</v>
      </c>
      <c r="S194" s="5" t="s">
        <v>54</v>
      </c>
      <c r="T194" s="5"/>
      <c r="U194" s="5" t="s">
        <v>55</v>
      </c>
      <c r="V194" s="64"/>
      <c r="W194" s="112" t="s">
        <v>22</v>
      </c>
      <c r="X194" s="18"/>
    </row>
    <row r="195" spans="1:27" ht="13.95" customHeight="1" x14ac:dyDescent="0.3">
      <c r="A195" s="5" t="s">
        <v>11</v>
      </c>
      <c r="B195" s="6" t="s">
        <v>10</v>
      </c>
      <c r="C195" s="24">
        <v>12</v>
      </c>
      <c r="D195" s="24">
        <v>100</v>
      </c>
      <c r="E195" s="5" t="s">
        <v>3</v>
      </c>
      <c r="F195" s="5" t="s">
        <v>1</v>
      </c>
      <c r="G195" s="96">
        <v>70</v>
      </c>
      <c r="H195" s="109">
        <f t="shared" si="20"/>
        <v>20</v>
      </c>
      <c r="I195" s="191">
        <v>12</v>
      </c>
      <c r="J195" s="192">
        <v>6.15</v>
      </c>
      <c r="K195" s="122">
        <v>578</v>
      </c>
      <c r="L195" s="117">
        <v>526</v>
      </c>
      <c r="M195" s="127">
        <v>445</v>
      </c>
      <c r="N195" s="127">
        <v>350</v>
      </c>
      <c r="O195" s="128">
        <v>289</v>
      </c>
      <c r="P195" s="97">
        <v>350</v>
      </c>
      <c r="Q195" s="60" t="str">
        <f t="shared" si="21"/>
        <v>≥ 94 mm</v>
      </c>
      <c r="R195" s="159" t="str">
        <f t="shared" si="22"/>
        <v>≥ 120 mm</v>
      </c>
      <c r="S195" s="5" t="s">
        <v>54</v>
      </c>
      <c r="T195" s="5"/>
      <c r="U195" s="5" t="s">
        <v>55</v>
      </c>
      <c r="V195" s="64"/>
      <c r="W195" s="112" t="s">
        <v>22</v>
      </c>
      <c r="X195" s="18"/>
    </row>
    <row r="196" spans="1:27" ht="13.95" customHeight="1" x14ac:dyDescent="0.3">
      <c r="A196" s="5" t="s">
        <v>11</v>
      </c>
      <c r="B196" s="6" t="s">
        <v>10</v>
      </c>
      <c r="C196" s="24">
        <v>12</v>
      </c>
      <c r="D196" s="24">
        <v>100</v>
      </c>
      <c r="E196" s="5" t="s">
        <v>3</v>
      </c>
      <c r="F196" s="5" t="s">
        <v>1</v>
      </c>
      <c r="G196" s="96">
        <v>65</v>
      </c>
      <c r="H196" s="109">
        <f t="shared" si="20"/>
        <v>25</v>
      </c>
      <c r="I196" s="191">
        <v>12</v>
      </c>
      <c r="J196" s="192">
        <v>6.15</v>
      </c>
      <c r="K196" s="122">
        <v>558</v>
      </c>
      <c r="L196" s="117">
        <v>507</v>
      </c>
      <c r="M196" s="127">
        <v>429</v>
      </c>
      <c r="N196" s="127">
        <v>338</v>
      </c>
      <c r="O196" s="128">
        <v>279</v>
      </c>
      <c r="P196" s="97">
        <v>350</v>
      </c>
      <c r="Q196" s="60" t="str">
        <f t="shared" si="21"/>
        <v>≥ 91 mm</v>
      </c>
      <c r="R196" s="159" t="str">
        <f t="shared" si="22"/>
        <v>≥ 120 mm</v>
      </c>
      <c r="S196" s="5" t="s">
        <v>54</v>
      </c>
      <c r="T196" s="5"/>
      <c r="U196" s="5" t="s">
        <v>55</v>
      </c>
      <c r="V196" s="64"/>
      <c r="W196" s="112" t="s">
        <v>22</v>
      </c>
      <c r="X196" s="18"/>
    </row>
    <row r="197" spans="1:27" ht="13.95" customHeight="1" x14ac:dyDescent="0.3">
      <c r="A197" s="5" t="s">
        <v>11</v>
      </c>
      <c r="B197" s="6" t="s">
        <v>10</v>
      </c>
      <c r="C197" s="24">
        <v>12</v>
      </c>
      <c r="D197" s="24">
        <v>100</v>
      </c>
      <c r="E197" s="5" t="s">
        <v>3</v>
      </c>
      <c r="F197" s="5" t="s">
        <v>1</v>
      </c>
      <c r="G197" s="96">
        <v>60</v>
      </c>
      <c r="H197" s="109">
        <f t="shared" si="20"/>
        <v>30</v>
      </c>
      <c r="I197" s="191">
        <v>12</v>
      </c>
      <c r="J197" s="192">
        <v>6.15</v>
      </c>
      <c r="K197" s="122">
        <v>533</v>
      </c>
      <c r="L197" s="117">
        <v>484</v>
      </c>
      <c r="M197" s="127">
        <v>410</v>
      </c>
      <c r="N197" s="127">
        <v>323</v>
      </c>
      <c r="O197" s="128">
        <v>266</v>
      </c>
      <c r="P197" s="97">
        <v>350</v>
      </c>
      <c r="Q197" s="60" t="str">
        <f t="shared" si="21"/>
        <v>≥ 87 mm</v>
      </c>
      <c r="R197" s="159" t="str">
        <f t="shared" si="22"/>
        <v>≥ 120 mm</v>
      </c>
      <c r="S197" s="5" t="s">
        <v>54</v>
      </c>
      <c r="T197" s="5"/>
      <c r="U197" s="5" t="s">
        <v>55</v>
      </c>
      <c r="V197" s="64"/>
      <c r="W197" s="112" t="s">
        <v>22</v>
      </c>
      <c r="X197" s="18"/>
    </row>
    <row r="198" spans="1:27" ht="13.95" customHeight="1" x14ac:dyDescent="0.3">
      <c r="A198" s="5" t="s">
        <v>11</v>
      </c>
      <c r="B198" s="6" t="s">
        <v>10</v>
      </c>
      <c r="C198" s="24">
        <v>12</v>
      </c>
      <c r="D198" s="24">
        <v>100</v>
      </c>
      <c r="E198" s="5" t="s">
        <v>3</v>
      </c>
      <c r="F198" s="5" t="s">
        <v>1</v>
      </c>
      <c r="G198" s="96">
        <v>55</v>
      </c>
      <c r="H198" s="109">
        <f t="shared" si="20"/>
        <v>35</v>
      </c>
      <c r="I198" s="191">
        <v>12</v>
      </c>
      <c r="J198" s="192">
        <v>6.15</v>
      </c>
      <c r="K198" s="122">
        <v>504</v>
      </c>
      <c r="L198" s="117">
        <v>458</v>
      </c>
      <c r="M198" s="127">
        <v>388</v>
      </c>
      <c r="N198" s="127">
        <v>306</v>
      </c>
      <c r="O198" s="128">
        <v>252</v>
      </c>
      <c r="P198" s="97">
        <v>350</v>
      </c>
      <c r="Q198" s="60" t="str">
        <f t="shared" si="21"/>
        <v>≥ 82 mm</v>
      </c>
      <c r="R198" s="159" t="str">
        <f t="shared" si="22"/>
        <v>≥ 120 mm</v>
      </c>
      <c r="S198" s="5" t="s">
        <v>54</v>
      </c>
      <c r="T198" s="5"/>
      <c r="U198" s="5" t="s">
        <v>55</v>
      </c>
      <c r="V198" s="64"/>
      <c r="W198" s="112" t="s">
        <v>22</v>
      </c>
      <c r="X198" s="18"/>
    </row>
    <row r="199" spans="1:27" ht="13.95" customHeight="1" x14ac:dyDescent="0.3">
      <c r="A199" s="5" t="s">
        <v>11</v>
      </c>
      <c r="B199" s="6" t="s">
        <v>10</v>
      </c>
      <c r="C199" s="24">
        <v>12</v>
      </c>
      <c r="D199" s="24">
        <v>100</v>
      </c>
      <c r="E199" s="5" t="s">
        <v>3</v>
      </c>
      <c r="F199" s="5" t="s">
        <v>1</v>
      </c>
      <c r="G199" s="96">
        <v>50</v>
      </c>
      <c r="H199" s="109">
        <f t="shared" si="20"/>
        <v>40</v>
      </c>
      <c r="I199" s="191">
        <v>12</v>
      </c>
      <c r="J199" s="192">
        <v>6.15</v>
      </c>
      <c r="K199" s="122">
        <v>471</v>
      </c>
      <c r="L199" s="117">
        <v>429</v>
      </c>
      <c r="M199" s="127">
        <v>363</v>
      </c>
      <c r="N199" s="127">
        <v>286</v>
      </c>
      <c r="O199" s="128">
        <v>236</v>
      </c>
      <c r="P199" s="97">
        <v>350</v>
      </c>
      <c r="Q199" s="60" t="str">
        <f t="shared" si="21"/>
        <v>≥ 80 mm</v>
      </c>
      <c r="R199" s="159" t="str">
        <f t="shared" si="22"/>
        <v>≥ 120 mm</v>
      </c>
      <c r="S199" s="5" t="s">
        <v>54</v>
      </c>
      <c r="T199" s="5"/>
      <c r="U199" s="5" t="s">
        <v>55</v>
      </c>
      <c r="V199" s="64"/>
      <c r="W199" s="112" t="s">
        <v>22</v>
      </c>
      <c r="X199" s="18"/>
    </row>
    <row r="200" spans="1:27" ht="13.95" customHeight="1" x14ac:dyDescent="0.3">
      <c r="A200" s="5" t="s">
        <v>11</v>
      </c>
      <c r="B200" s="6" t="s">
        <v>10</v>
      </c>
      <c r="C200" s="24">
        <v>12</v>
      </c>
      <c r="D200" s="24">
        <v>100</v>
      </c>
      <c r="E200" s="5" t="s">
        <v>3</v>
      </c>
      <c r="F200" s="5" t="s">
        <v>1</v>
      </c>
      <c r="G200" s="96">
        <v>45</v>
      </c>
      <c r="H200" s="109">
        <f t="shared" si="20"/>
        <v>45</v>
      </c>
      <c r="I200" s="191">
        <v>12</v>
      </c>
      <c r="J200" s="192">
        <v>6.15</v>
      </c>
      <c r="K200" s="122">
        <v>435</v>
      </c>
      <c r="L200" s="117">
        <v>396</v>
      </c>
      <c r="M200" s="127">
        <v>335</v>
      </c>
      <c r="N200" s="127">
        <v>264</v>
      </c>
      <c r="O200" s="128">
        <v>218</v>
      </c>
      <c r="P200" s="97">
        <v>350</v>
      </c>
      <c r="Q200" s="60" t="str">
        <f t="shared" si="21"/>
        <v>≥ 80 mm</v>
      </c>
      <c r="R200" s="159" t="str">
        <f t="shared" si="22"/>
        <v>≥ 120 mm</v>
      </c>
      <c r="S200" s="5" t="s">
        <v>54</v>
      </c>
      <c r="T200" s="5"/>
      <c r="U200" s="5" t="s">
        <v>55</v>
      </c>
      <c r="V200" s="64"/>
      <c r="W200" s="112" t="s">
        <v>22</v>
      </c>
      <c r="X200" s="18"/>
    </row>
    <row r="201" spans="1:27" ht="13.95" customHeight="1" x14ac:dyDescent="0.3">
      <c r="A201" s="5" t="s">
        <v>11</v>
      </c>
      <c r="B201" s="6" t="s">
        <v>10</v>
      </c>
      <c r="C201" s="24">
        <v>12</v>
      </c>
      <c r="D201" s="24">
        <v>100</v>
      </c>
      <c r="E201" s="5" t="s">
        <v>3</v>
      </c>
      <c r="F201" s="5" t="s">
        <v>1</v>
      </c>
      <c r="G201" s="96">
        <v>40</v>
      </c>
      <c r="H201" s="109">
        <f t="shared" si="20"/>
        <v>50</v>
      </c>
      <c r="I201" s="191">
        <v>11.1</v>
      </c>
      <c r="J201" s="192">
        <v>5.68</v>
      </c>
      <c r="K201" s="122">
        <v>365</v>
      </c>
      <c r="L201" s="117">
        <v>332</v>
      </c>
      <c r="M201" s="127">
        <v>281</v>
      </c>
      <c r="N201" s="127">
        <v>221</v>
      </c>
      <c r="O201" s="128">
        <v>182</v>
      </c>
      <c r="P201" s="97">
        <v>350</v>
      </c>
      <c r="Q201" s="60" t="str">
        <f t="shared" si="21"/>
        <v>≥ 80 mm</v>
      </c>
      <c r="R201" s="159" t="str">
        <f t="shared" si="22"/>
        <v>≥ 120 mm</v>
      </c>
      <c r="S201" s="5" t="s">
        <v>54</v>
      </c>
      <c r="T201" s="5"/>
      <c r="U201" s="5" t="s">
        <v>55</v>
      </c>
      <c r="V201" s="64"/>
      <c r="W201" s="112" t="s">
        <v>22</v>
      </c>
      <c r="X201" s="18"/>
    </row>
    <row r="202" spans="1:27" ht="13.95" customHeight="1" x14ac:dyDescent="0.3">
      <c r="A202" s="5" t="s">
        <v>11</v>
      </c>
      <c r="B202" s="6" t="s">
        <v>10</v>
      </c>
      <c r="C202" s="24">
        <v>12</v>
      </c>
      <c r="D202" s="24">
        <v>100</v>
      </c>
      <c r="E202" s="5" t="s">
        <v>3</v>
      </c>
      <c r="F202" s="5" t="s">
        <v>1</v>
      </c>
      <c r="G202" s="96">
        <v>35</v>
      </c>
      <c r="H202" s="109">
        <f t="shared" si="20"/>
        <v>55</v>
      </c>
      <c r="I202" s="191">
        <v>10.1</v>
      </c>
      <c r="J202" s="192">
        <v>5.2</v>
      </c>
      <c r="K202" s="122">
        <v>298</v>
      </c>
      <c r="L202" s="117">
        <v>271</v>
      </c>
      <c r="M202" s="127">
        <v>229</v>
      </c>
      <c r="N202" s="127">
        <v>181</v>
      </c>
      <c r="O202" s="128">
        <v>149</v>
      </c>
      <c r="P202" s="97">
        <v>350</v>
      </c>
      <c r="Q202" s="60" t="str">
        <f t="shared" si="21"/>
        <v>≥ 80 mm</v>
      </c>
      <c r="R202" s="159" t="str">
        <f t="shared" si="22"/>
        <v>≥ 120 mm</v>
      </c>
      <c r="S202" s="5" t="s">
        <v>54</v>
      </c>
      <c r="T202" s="5"/>
      <c r="U202" s="5" t="s">
        <v>55</v>
      </c>
      <c r="V202" s="64"/>
      <c r="W202" s="112" t="s">
        <v>22</v>
      </c>
      <c r="X202" s="18"/>
    </row>
    <row r="203" spans="1:27" ht="13.95" customHeight="1" x14ac:dyDescent="0.3">
      <c r="A203" s="5" t="s">
        <v>11</v>
      </c>
      <c r="B203" s="6" t="s">
        <v>10</v>
      </c>
      <c r="C203" s="24">
        <v>12</v>
      </c>
      <c r="D203" s="24">
        <v>100</v>
      </c>
      <c r="E203" s="5" t="s">
        <v>3</v>
      </c>
      <c r="F203" s="5" t="s">
        <v>1</v>
      </c>
      <c r="G203" s="96">
        <v>30</v>
      </c>
      <c r="H203" s="109">
        <f t="shared" si="20"/>
        <v>60</v>
      </c>
      <c r="I203" s="191">
        <v>9.1999999999999993</v>
      </c>
      <c r="J203" s="192">
        <v>4.72</v>
      </c>
      <c r="K203" s="122">
        <v>236</v>
      </c>
      <c r="L203" s="117">
        <v>214</v>
      </c>
      <c r="M203" s="127">
        <v>181</v>
      </c>
      <c r="N203" s="127">
        <v>143</v>
      </c>
      <c r="O203" s="128">
        <v>118</v>
      </c>
      <c r="P203" s="97">
        <v>350</v>
      </c>
      <c r="Q203" s="60" t="str">
        <f t="shared" si="21"/>
        <v>≥ 80 mm</v>
      </c>
      <c r="R203" s="159" t="str">
        <f t="shared" si="22"/>
        <v>≥ 120 mm</v>
      </c>
      <c r="S203" s="5" t="s">
        <v>54</v>
      </c>
      <c r="T203" s="5"/>
      <c r="U203" s="5" t="s">
        <v>55</v>
      </c>
      <c r="V203" s="64"/>
      <c r="W203" s="112" t="s">
        <v>22</v>
      </c>
      <c r="X203" s="18"/>
    </row>
    <row r="204" spans="1:27" s="15" customFormat="1" ht="13.95" customHeight="1" x14ac:dyDescent="0.3">
      <c r="A204" s="82" t="s">
        <v>11</v>
      </c>
      <c r="B204" s="6" t="s">
        <v>10</v>
      </c>
      <c r="C204" s="18">
        <v>12</v>
      </c>
      <c r="D204" s="18">
        <v>100</v>
      </c>
      <c r="E204" s="5" t="s">
        <v>3</v>
      </c>
      <c r="F204" s="5" t="s">
        <v>19</v>
      </c>
      <c r="G204" s="61">
        <v>90</v>
      </c>
      <c r="H204" s="68">
        <v>0</v>
      </c>
      <c r="I204" s="104">
        <v>8.31</v>
      </c>
      <c r="J204" s="196">
        <v>6.15</v>
      </c>
      <c r="K204" s="123">
        <v>615</v>
      </c>
      <c r="L204" s="118">
        <v>559</v>
      </c>
      <c r="M204" s="129">
        <v>473</v>
      </c>
      <c r="N204" s="129">
        <v>373</v>
      </c>
      <c r="O204" s="130">
        <v>308</v>
      </c>
      <c r="P204" s="100">
        <v>350</v>
      </c>
      <c r="Q204" s="60" t="str">
        <f t="shared" ref="Q204:Q216" si="23">"≥ "&amp;MAX(80,D204,110)&amp;" mm"</f>
        <v>≥ 110 mm</v>
      </c>
      <c r="R204" s="60" t="str">
        <f t="shared" ref="R204:R216" si="24">"≥ "&amp;MAX(10*C204,D204,110)&amp;" mm"</f>
        <v>≥ 120 mm</v>
      </c>
      <c r="S204" s="5" t="s">
        <v>54</v>
      </c>
      <c r="T204" s="5"/>
      <c r="U204" s="5" t="s">
        <v>55</v>
      </c>
      <c r="V204" s="60" t="s">
        <v>99</v>
      </c>
      <c r="W204" s="112" t="s">
        <v>22</v>
      </c>
      <c r="X204" s="18"/>
      <c r="Y204"/>
      <c r="Z204"/>
      <c r="AA204"/>
    </row>
    <row r="205" spans="1:27" s="15" customFormat="1" ht="13.95" customHeight="1" x14ac:dyDescent="0.3">
      <c r="A205" s="82" t="s">
        <v>11</v>
      </c>
      <c r="B205" s="6" t="s">
        <v>10</v>
      </c>
      <c r="C205" s="18">
        <v>12</v>
      </c>
      <c r="D205" s="18">
        <v>100</v>
      </c>
      <c r="E205" s="5" t="s">
        <v>3</v>
      </c>
      <c r="F205" s="5" t="s">
        <v>19</v>
      </c>
      <c r="G205" s="61">
        <v>90</v>
      </c>
      <c r="H205" s="68">
        <v>5</v>
      </c>
      <c r="I205" s="185">
        <v>8.25</v>
      </c>
      <c r="J205" s="207">
        <v>6.11</v>
      </c>
      <c r="K205" s="125">
        <v>609</v>
      </c>
      <c r="L205" s="120">
        <v>554</v>
      </c>
      <c r="M205" s="133">
        <v>468</v>
      </c>
      <c r="N205" s="133">
        <v>369</v>
      </c>
      <c r="O205" s="134">
        <v>304</v>
      </c>
      <c r="P205" s="100">
        <v>350</v>
      </c>
      <c r="Q205" s="60" t="str">
        <f t="shared" si="23"/>
        <v>≥ 110 mm</v>
      </c>
      <c r="R205" s="60" t="str">
        <f t="shared" si="24"/>
        <v>≥ 120 mm</v>
      </c>
      <c r="S205" s="5" t="s">
        <v>54</v>
      </c>
      <c r="T205" s="5"/>
      <c r="U205" s="5" t="s">
        <v>55</v>
      </c>
      <c r="V205" s="60" t="s">
        <v>99</v>
      </c>
      <c r="W205" s="112" t="s">
        <v>22</v>
      </c>
      <c r="X205" s="18"/>
      <c r="Y205"/>
      <c r="Z205"/>
      <c r="AA205"/>
    </row>
    <row r="206" spans="1:27" s="15" customFormat="1" ht="13.95" customHeight="1" x14ac:dyDescent="0.3">
      <c r="A206" s="82" t="s">
        <v>11</v>
      </c>
      <c r="B206" s="6" t="s">
        <v>10</v>
      </c>
      <c r="C206" s="18">
        <v>12</v>
      </c>
      <c r="D206" s="18">
        <v>100</v>
      </c>
      <c r="E206" s="5" t="s">
        <v>3</v>
      </c>
      <c r="F206" s="5" t="s">
        <v>19</v>
      </c>
      <c r="G206" s="61">
        <v>90</v>
      </c>
      <c r="H206" s="74">
        <v>10</v>
      </c>
      <c r="I206" s="104">
        <v>8.09</v>
      </c>
      <c r="J206" s="196">
        <v>5.99</v>
      </c>
      <c r="K206" s="123">
        <v>590</v>
      </c>
      <c r="L206" s="118">
        <v>537</v>
      </c>
      <c r="M206" s="129">
        <v>454</v>
      </c>
      <c r="N206" s="129">
        <v>358</v>
      </c>
      <c r="O206" s="130">
        <v>295</v>
      </c>
      <c r="P206" s="70">
        <v>350</v>
      </c>
      <c r="Q206" s="60" t="str">
        <f t="shared" si="23"/>
        <v>≥ 110 mm</v>
      </c>
      <c r="R206" s="60" t="str">
        <f t="shared" si="24"/>
        <v>≥ 120 mm</v>
      </c>
      <c r="S206" s="5" t="s">
        <v>54</v>
      </c>
      <c r="T206" s="5"/>
      <c r="U206" s="5" t="s">
        <v>55</v>
      </c>
      <c r="V206" s="60" t="s">
        <v>99</v>
      </c>
      <c r="W206" s="112" t="s">
        <v>22</v>
      </c>
      <c r="X206" s="18"/>
      <c r="Y206"/>
      <c r="Z206"/>
      <c r="AA206"/>
    </row>
    <row r="207" spans="1:27" s="15" customFormat="1" ht="13.95" customHeight="1" x14ac:dyDescent="0.3">
      <c r="A207" s="82" t="s">
        <v>11</v>
      </c>
      <c r="B207" s="6" t="s">
        <v>10</v>
      </c>
      <c r="C207" s="18">
        <v>12</v>
      </c>
      <c r="D207" s="18">
        <v>100</v>
      </c>
      <c r="E207" s="5" t="s">
        <v>3</v>
      </c>
      <c r="F207" s="5" t="s">
        <v>19</v>
      </c>
      <c r="G207" s="61">
        <v>90</v>
      </c>
      <c r="H207" s="74">
        <v>15</v>
      </c>
      <c r="I207" s="104">
        <v>7.85</v>
      </c>
      <c r="J207" s="196">
        <v>5.82</v>
      </c>
      <c r="K207" s="123">
        <v>562</v>
      </c>
      <c r="L207" s="118">
        <v>511</v>
      </c>
      <c r="M207" s="129">
        <v>432</v>
      </c>
      <c r="N207" s="129">
        <v>340</v>
      </c>
      <c r="O207" s="130">
        <v>281</v>
      </c>
      <c r="P207" s="70">
        <v>350</v>
      </c>
      <c r="Q207" s="60" t="str">
        <f t="shared" si="23"/>
        <v>≥ 110 mm</v>
      </c>
      <c r="R207" s="60" t="str">
        <f t="shared" si="24"/>
        <v>≥ 120 mm</v>
      </c>
      <c r="S207" s="5" t="s">
        <v>54</v>
      </c>
      <c r="T207" s="5"/>
      <c r="U207" s="5" t="s">
        <v>55</v>
      </c>
      <c r="V207" s="60" t="s">
        <v>99</v>
      </c>
      <c r="W207" s="112" t="s">
        <v>22</v>
      </c>
      <c r="X207" s="18"/>
      <c r="Y207"/>
      <c r="Z207"/>
      <c r="AA207"/>
    </row>
    <row r="208" spans="1:27" s="15" customFormat="1" ht="13.95" customHeight="1" x14ac:dyDescent="0.3">
      <c r="A208" s="82" t="s">
        <v>11</v>
      </c>
      <c r="B208" s="6" t="s">
        <v>10</v>
      </c>
      <c r="C208" s="18">
        <v>12</v>
      </c>
      <c r="D208" s="18">
        <v>100</v>
      </c>
      <c r="E208" s="5" t="s">
        <v>3</v>
      </c>
      <c r="F208" s="5" t="s">
        <v>19</v>
      </c>
      <c r="G208" s="61">
        <v>90</v>
      </c>
      <c r="H208" s="74">
        <v>20</v>
      </c>
      <c r="I208" s="104">
        <v>7.56</v>
      </c>
      <c r="J208" s="196">
        <v>5.6</v>
      </c>
      <c r="K208" s="123">
        <v>526</v>
      </c>
      <c r="L208" s="118">
        <v>478</v>
      </c>
      <c r="M208" s="129">
        <v>405</v>
      </c>
      <c r="N208" s="129">
        <v>319</v>
      </c>
      <c r="O208" s="130">
        <v>263</v>
      </c>
      <c r="P208" s="70">
        <v>350</v>
      </c>
      <c r="Q208" s="60" t="str">
        <f t="shared" si="23"/>
        <v>≥ 110 mm</v>
      </c>
      <c r="R208" s="60" t="str">
        <f t="shared" si="24"/>
        <v>≥ 120 mm</v>
      </c>
      <c r="S208" s="5" t="s">
        <v>54</v>
      </c>
      <c r="T208" s="5"/>
      <c r="U208" s="5" t="s">
        <v>55</v>
      </c>
      <c r="V208" s="60" t="s">
        <v>99</v>
      </c>
      <c r="W208" s="112" t="s">
        <v>22</v>
      </c>
      <c r="X208" s="18"/>
      <c r="Y208"/>
      <c r="Z208"/>
      <c r="AA208"/>
    </row>
    <row r="209" spans="1:27" s="15" customFormat="1" ht="13.95" customHeight="1" x14ac:dyDescent="0.3">
      <c r="A209" s="82" t="s">
        <v>11</v>
      </c>
      <c r="B209" s="6" t="s">
        <v>10</v>
      </c>
      <c r="C209" s="18">
        <v>12</v>
      </c>
      <c r="D209" s="18">
        <v>100</v>
      </c>
      <c r="E209" s="5" t="s">
        <v>3</v>
      </c>
      <c r="F209" s="5" t="s">
        <v>19</v>
      </c>
      <c r="G209" s="61">
        <v>90</v>
      </c>
      <c r="H209" s="74">
        <v>25</v>
      </c>
      <c r="I209" s="104">
        <v>7.23</v>
      </c>
      <c r="J209" s="196">
        <v>5.36</v>
      </c>
      <c r="K209" s="123">
        <v>486</v>
      </c>
      <c r="L209" s="118">
        <v>442</v>
      </c>
      <c r="M209" s="129">
        <v>374</v>
      </c>
      <c r="N209" s="129">
        <v>294</v>
      </c>
      <c r="O209" s="130">
        <v>243</v>
      </c>
      <c r="P209" s="70">
        <v>350</v>
      </c>
      <c r="Q209" s="60" t="str">
        <f t="shared" si="23"/>
        <v>≥ 110 mm</v>
      </c>
      <c r="R209" s="60" t="str">
        <f t="shared" si="24"/>
        <v>≥ 120 mm</v>
      </c>
      <c r="S209" s="5" t="s">
        <v>54</v>
      </c>
      <c r="T209" s="5"/>
      <c r="U209" s="5" t="s">
        <v>55</v>
      </c>
      <c r="V209" s="60" t="s">
        <v>99</v>
      </c>
      <c r="W209" s="112" t="s">
        <v>22</v>
      </c>
      <c r="X209" s="18"/>
      <c r="Y209"/>
      <c r="Z209"/>
      <c r="AA209"/>
    </row>
    <row r="210" spans="1:27" s="15" customFormat="1" ht="13.95" customHeight="1" x14ac:dyDescent="0.3">
      <c r="A210" s="82" t="s">
        <v>11</v>
      </c>
      <c r="B210" s="6" t="s">
        <v>10</v>
      </c>
      <c r="C210" s="18">
        <v>12</v>
      </c>
      <c r="D210" s="18">
        <v>100</v>
      </c>
      <c r="E210" s="5" t="s">
        <v>3</v>
      </c>
      <c r="F210" s="5" t="s">
        <v>19</v>
      </c>
      <c r="G210" s="61">
        <v>90</v>
      </c>
      <c r="H210" s="74">
        <v>30</v>
      </c>
      <c r="I210" s="104">
        <v>6.91</v>
      </c>
      <c r="J210" s="196">
        <v>5.12</v>
      </c>
      <c r="K210" s="123">
        <v>443</v>
      </c>
      <c r="L210" s="118">
        <v>403</v>
      </c>
      <c r="M210" s="129">
        <v>341</v>
      </c>
      <c r="N210" s="129">
        <v>269</v>
      </c>
      <c r="O210" s="130">
        <v>222</v>
      </c>
      <c r="P210" s="70">
        <v>350</v>
      </c>
      <c r="Q210" s="60" t="str">
        <f t="shared" si="23"/>
        <v>≥ 110 mm</v>
      </c>
      <c r="R210" s="60" t="str">
        <f t="shared" si="24"/>
        <v>≥ 120 mm</v>
      </c>
      <c r="S210" s="5" t="s">
        <v>54</v>
      </c>
      <c r="T210" s="5"/>
      <c r="U210" s="5" t="s">
        <v>55</v>
      </c>
      <c r="V210" s="60" t="s">
        <v>99</v>
      </c>
      <c r="W210" s="112" t="s">
        <v>22</v>
      </c>
      <c r="X210" s="18"/>
      <c r="Y210"/>
      <c r="Z210"/>
      <c r="AA210"/>
    </row>
    <row r="211" spans="1:27" s="15" customFormat="1" ht="13.95" customHeight="1" x14ac:dyDescent="0.3">
      <c r="A211" s="82" t="s">
        <v>11</v>
      </c>
      <c r="B211" s="6" t="s">
        <v>10</v>
      </c>
      <c r="C211" s="18">
        <v>12</v>
      </c>
      <c r="D211" s="18">
        <v>100</v>
      </c>
      <c r="E211" s="5" t="s">
        <v>3</v>
      </c>
      <c r="F211" s="5" t="s">
        <v>19</v>
      </c>
      <c r="G211" s="61">
        <v>90</v>
      </c>
      <c r="H211" s="74">
        <v>35</v>
      </c>
      <c r="I211" s="104">
        <v>6.59</v>
      </c>
      <c r="J211" s="196">
        <v>4.88</v>
      </c>
      <c r="K211" s="123">
        <v>400</v>
      </c>
      <c r="L211" s="118">
        <v>364</v>
      </c>
      <c r="M211" s="129">
        <v>308</v>
      </c>
      <c r="N211" s="129">
        <v>242</v>
      </c>
      <c r="O211" s="130">
        <v>200</v>
      </c>
      <c r="P211" s="70">
        <v>350</v>
      </c>
      <c r="Q211" s="60" t="str">
        <f t="shared" si="23"/>
        <v>≥ 110 mm</v>
      </c>
      <c r="R211" s="60" t="str">
        <f t="shared" si="24"/>
        <v>≥ 120 mm</v>
      </c>
      <c r="S211" s="5" t="s">
        <v>54</v>
      </c>
      <c r="T211" s="5"/>
      <c r="U211" s="5" t="s">
        <v>55</v>
      </c>
      <c r="V211" s="60" t="s">
        <v>99</v>
      </c>
      <c r="W211" s="112" t="s">
        <v>22</v>
      </c>
      <c r="X211" s="18"/>
      <c r="Y211"/>
      <c r="Z211"/>
      <c r="AA211"/>
    </row>
    <row r="212" spans="1:27" s="15" customFormat="1" ht="13.95" customHeight="1" x14ac:dyDescent="0.3">
      <c r="A212" s="82" t="s">
        <v>11</v>
      </c>
      <c r="B212" s="6" t="s">
        <v>10</v>
      </c>
      <c r="C212" s="18">
        <v>12</v>
      </c>
      <c r="D212" s="18">
        <v>100</v>
      </c>
      <c r="E212" s="5" t="s">
        <v>3</v>
      </c>
      <c r="F212" s="5" t="s">
        <v>19</v>
      </c>
      <c r="G212" s="61">
        <v>90</v>
      </c>
      <c r="H212" s="74">
        <v>40</v>
      </c>
      <c r="I212" s="104">
        <v>6.3</v>
      </c>
      <c r="J212" s="196">
        <v>4.67</v>
      </c>
      <c r="K212" s="123">
        <v>358</v>
      </c>
      <c r="L212" s="118">
        <v>325</v>
      </c>
      <c r="M212" s="129">
        <v>275</v>
      </c>
      <c r="N212" s="129">
        <v>217</v>
      </c>
      <c r="O212" s="130">
        <v>179</v>
      </c>
      <c r="P212" s="70">
        <v>350</v>
      </c>
      <c r="Q212" s="60" t="str">
        <f t="shared" si="23"/>
        <v>≥ 110 mm</v>
      </c>
      <c r="R212" s="60" t="str">
        <f t="shared" si="24"/>
        <v>≥ 120 mm</v>
      </c>
      <c r="S212" s="5" t="s">
        <v>54</v>
      </c>
      <c r="T212" s="5"/>
      <c r="U212" s="5" t="s">
        <v>55</v>
      </c>
      <c r="V212" s="60" t="s">
        <v>99</v>
      </c>
      <c r="W212" s="112" t="s">
        <v>22</v>
      </c>
      <c r="X212" s="18"/>
      <c r="Y212"/>
      <c r="Z212"/>
      <c r="AA212"/>
    </row>
    <row r="213" spans="1:27" s="15" customFormat="1" ht="13.95" customHeight="1" x14ac:dyDescent="0.3">
      <c r="A213" s="82" t="s">
        <v>11</v>
      </c>
      <c r="B213" s="6" t="s">
        <v>10</v>
      </c>
      <c r="C213" s="18">
        <v>12</v>
      </c>
      <c r="D213" s="18">
        <v>100</v>
      </c>
      <c r="E213" s="5" t="s">
        <v>3</v>
      </c>
      <c r="F213" s="5" t="s">
        <v>19</v>
      </c>
      <c r="G213" s="61">
        <v>90</v>
      </c>
      <c r="H213" s="74">
        <v>45</v>
      </c>
      <c r="I213" s="104">
        <v>6.04</v>
      </c>
      <c r="J213" s="196">
        <v>4.47</v>
      </c>
      <c r="K213" s="123">
        <v>316</v>
      </c>
      <c r="L213" s="118">
        <v>288</v>
      </c>
      <c r="M213" s="129">
        <v>243</v>
      </c>
      <c r="N213" s="129">
        <v>192</v>
      </c>
      <c r="O213" s="130">
        <v>158</v>
      </c>
      <c r="P213" s="70">
        <v>350</v>
      </c>
      <c r="Q213" s="60" t="str">
        <f t="shared" si="23"/>
        <v>≥ 110 mm</v>
      </c>
      <c r="R213" s="60" t="str">
        <f t="shared" si="24"/>
        <v>≥ 120 mm</v>
      </c>
      <c r="S213" s="5" t="s">
        <v>54</v>
      </c>
      <c r="T213" s="5"/>
      <c r="U213" s="5" t="s">
        <v>55</v>
      </c>
      <c r="V213" s="60" t="s">
        <v>99</v>
      </c>
      <c r="W213" s="112" t="s">
        <v>22</v>
      </c>
      <c r="X213" s="18"/>
      <c r="Y213"/>
      <c r="Z213"/>
      <c r="AA213"/>
    </row>
    <row r="214" spans="1:27" s="15" customFormat="1" ht="13.95" customHeight="1" x14ac:dyDescent="0.3">
      <c r="A214" s="82" t="s">
        <v>11</v>
      </c>
      <c r="B214" s="6" t="s">
        <v>10</v>
      </c>
      <c r="C214" s="18">
        <v>12</v>
      </c>
      <c r="D214" s="18">
        <v>100</v>
      </c>
      <c r="E214" s="5" t="s">
        <v>3</v>
      </c>
      <c r="F214" s="5" t="s">
        <v>19</v>
      </c>
      <c r="G214" s="61">
        <v>90</v>
      </c>
      <c r="H214" s="74">
        <v>50</v>
      </c>
      <c r="I214" s="104">
        <v>5.81</v>
      </c>
      <c r="J214" s="196">
        <v>4.3</v>
      </c>
      <c r="K214" s="123">
        <v>276</v>
      </c>
      <c r="L214" s="118">
        <v>251</v>
      </c>
      <c r="M214" s="129">
        <v>213</v>
      </c>
      <c r="N214" s="129">
        <v>168</v>
      </c>
      <c r="O214" s="130">
        <v>138</v>
      </c>
      <c r="P214" s="70">
        <v>350</v>
      </c>
      <c r="Q214" s="60" t="str">
        <f t="shared" si="23"/>
        <v>≥ 110 mm</v>
      </c>
      <c r="R214" s="60" t="str">
        <f t="shared" si="24"/>
        <v>≥ 120 mm</v>
      </c>
      <c r="S214" s="5" t="s">
        <v>54</v>
      </c>
      <c r="T214" s="5"/>
      <c r="U214" s="5" t="s">
        <v>55</v>
      </c>
      <c r="V214" s="60" t="s">
        <v>99</v>
      </c>
      <c r="W214" s="112" t="s">
        <v>22</v>
      </c>
      <c r="X214" s="18"/>
      <c r="Y214"/>
      <c r="Z214"/>
      <c r="AA214"/>
    </row>
    <row r="215" spans="1:27" s="15" customFormat="1" ht="13.95" customHeight="1" x14ac:dyDescent="0.3">
      <c r="A215" s="82" t="s">
        <v>11</v>
      </c>
      <c r="B215" s="6" t="s">
        <v>10</v>
      </c>
      <c r="C215" s="18">
        <v>12</v>
      </c>
      <c r="D215" s="18">
        <v>100</v>
      </c>
      <c r="E215" s="5" t="s">
        <v>3</v>
      </c>
      <c r="F215" s="5" t="s">
        <v>19</v>
      </c>
      <c r="G215" s="61">
        <v>90</v>
      </c>
      <c r="H215" s="74">
        <v>55</v>
      </c>
      <c r="I215" s="104">
        <v>5.6</v>
      </c>
      <c r="J215" s="196">
        <v>4.1500000000000004</v>
      </c>
      <c r="K215" s="123">
        <v>238</v>
      </c>
      <c r="L215" s="118">
        <v>216</v>
      </c>
      <c r="M215" s="129">
        <v>183</v>
      </c>
      <c r="N215" s="129">
        <v>144</v>
      </c>
      <c r="O215" s="130">
        <v>119</v>
      </c>
      <c r="P215" s="70">
        <v>350</v>
      </c>
      <c r="Q215" s="60" t="str">
        <f t="shared" si="23"/>
        <v>≥ 110 mm</v>
      </c>
      <c r="R215" s="60" t="str">
        <f t="shared" si="24"/>
        <v>≥ 120 mm</v>
      </c>
      <c r="S215" s="5" t="s">
        <v>54</v>
      </c>
      <c r="T215" s="5"/>
      <c r="U215" s="5" t="s">
        <v>55</v>
      </c>
      <c r="V215" s="60" t="s">
        <v>99</v>
      </c>
      <c r="W215" s="112" t="s">
        <v>22</v>
      </c>
      <c r="X215" s="18"/>
      <c r="Y215"/>
      <c r="Z215"/>
      <c r="AA215"/>
    </row>
    <row r="216" spans="1:27" s="15" customFormat="1" ht="13.95" customHeight="1" x14ac:dyDescent="0.3">
      <c r="A216" s="82" t="s">
        <v>11</v>
      </c>
      <c r="B216" s="6" t="s">
        <v>10</v>
      </c>
      <c r="C216" s="18">
        <v>12</v>
      </c>
      <c r="D216" s="18">
        <v>100</v>
      </c>
      <c r="E216" s="5" t="s">
        <v>3</v>
      </c>
      <c r="F216" s="5" t="s">
        <v>19</v>
      </c>
      <c r="G216" s="61">
        <v>90</v>
      </c>
      <c r="H216" s="74">
        <v>60</v>
      </c>
      <c r="I216" s="104">
        <v>5.43</v>
      </c>
      <c r="J216" s="196">
        <v>4.0199999999999996</v>
      </c>
      <c r="K216" s="123">
        <v>201</v>
      </c>
      <c r="L216" s="118">
        <v>183</v>
      </c>
      <c r="M216" s="129">
        <v>155</v>
      </c>
      <c r="N216" s="129">
        <v>122</v>
      </c>
      <c r="O216" s="130">
        <v>101</v>
      </c>
      <c r="P216" s="70">
        <v>350</v>
      </c>
      <c r="Q216" s="60" t="str">
        <f t="shared" si="23"/>
        <v>≥ 110 mm</v>
      </c>
      <c r="R216" s="60" t="str">
        <f t="shared" si="24"/>
        <v>≥ 120 mm</v>
      </c>
      <c r="S216" s="5" t="s">
        <v>54</v>
      </c>
      <c r="T216" s="5"/>
      <c r="U216" s="5" t="s">
        <v>55</v>
      </c>
      <c r="V216" s="60" t="s">
        <v>99</v>
      </c>
      <c r="W216" s="112" t="s">
        <v>22</v>
      </c>
      <c r="X216" s="18"/>
      <c r="Y216"/>
      <c r="Z216"/>
      <c r="AA216"/>
    </row>
    <row r="217" spans="1:27" ht="13.95" customHeight="1" x14ac:dyDescent="0.3">
      <c r="A217" s="138" t="s">
        <v>100</v>
      </c>
      <c r="B217" s="6" t="s">
        <v>101</v>
      </c>
      <c r="C217" s="157">
        <v>12</v>
      </c>
      <c r="D217" s="157">
        <v>80</v>
      </c>
      <c r="E217" s="147" t="s">
        <v>5</v>
      </c>
      <c r="F217" s="5" t="s">
        <v>1</v>
      </c>
      <c r="G217" s="105">
        <v>0</v>
      </c>
      <c r="H217" s="106">
        <v>0</v>
      </c>
      <c r="I217" s="104">
        <v>2.9</v>
      </c>
      <c r="J217" s="196">
        <v>1.48</v>
      </c>
      <c r="K217" s="123">
        <v>148</v>
      </c>
      <c r="L217" s="118">
        <v>134</v>
      </c>
      <c r="M217" s="129">
        <v>114</v>
      </c>
      <c r="N217" s="129">
        <v>90</v>
      </c>
      <c r="O217" s="130">
        <v>74</v>
      </c>
      <c r="P217" s="67">
        <v>350</v>
      </c>
      <c r="Q217" s="165"/>
      <c r="R217" s="159" t="s">
        <v>95</v>
      </c>
      <c r="S217" s="165"/>
      <c r="T217" s="165"/>
      <c r="U217" s="165"/>
      <c r="V217" s="101"/>
      <c r="W217" s="113" t="s">
        <v>9</v>
      </c>
      <c r="X217" s="114" t="s">
        <v>28</v>
      </c>
    </row>
    <row r="218" spans="1:27" ht="13.95" customHeight="1" x14ac:dyDescent="0.3">
      <c r="A218" s="138" t="s">
        <v>100</v>
      </c>
      <c r="B218" s="6" t="s">
        <v>101</v>
      </c>
      <c r="C218" s="157">
        <v>12</v>
      </c>
      <c r="D218" s="157">
        <v>80</v>
      </c>
      <c r="E218" s="147" t="s">
        <v>5</v>
      </c>
      <c r="F218" s="5" t="s">
        <v>1</v>
      </c>
      <c r="G218" s="105">
        <v>5</v>
      </c>
      <c r="H218" s="106">
        <v>5</v>
      </c>
      <c r="I218" s="104">
        <v>3.6</v>
      </c>
      <c r="J218" s="196">
        <v>1.86</v>
      </c>
      <c r="K218" s="123">
        <v>185</v>
      </c>
      <c r="L218" s="118">
        <v>168</v>
      </c>
      <c r="M218" s="129">
        <v>143</v>
      </c>
      <c r="N218" s="129">
        <v>112</v>
      </c>
      <c r="O218" s="130">
        <v>93</v>
      </c>
      <c r="P218" s="67">
        <v>350</v>
      </c>
      <c r="Q218" s="165"/>
      <c r="R218" s="159" t="s">
        <v>95</v>
      </c>
      <c r="S218" s="165"/>
      <c r="T218" s="165"/>
      <c r="U218" s="165"/>
      <c r="V218" s="101"/>
      <c r="W218" s="113" t="s">
        <v>9</v>
      </c>
      <c r="X218" s="114" t="s">
        <v>28</v>
      </c>
    </row>
    <row r="219" spans="1:27" ht="13.95" customHeight="1" x14ac:dyDescent="0.3">
      <c r="A219" s="138" t="s">
        <v>100</v>
      </c>
      <c r="B219" s="6" t="s">
        <v>101</v>
      </c>
      <c r="C219" s="157">
        <v>12</v>
      </c>
      <c r="D219" s="157">
        <v>80</v>
      </c>
      <c r="E219" s="147" t="s">
        <v>5</v>
      </c>
      <c r="F219" s="5" t="s">
        <v>1</v>
      </c>
      <c r="G219" s="105">
        <v>10</v>
      </c>
      <c r="H219" s="106">
        <v>10</v>
      </c>
      <c r="I219" s="104">
        <v>4.4000000000000004</v>
      </c>
      <c r="J219" s="196">
        <v>2.2400000000000002</v>
      </c>
      <c r="K219" s="123">
        <v>221</v>
      </c>
      <c r="L219" s="118">
        <v>201</v>
      </c>
      <c r="M219" s="129">
        <v>170</v>
      </c>
      <c r="N219" s="129">
        <v>134</v>
      </c>
      <c r="O219" s="130">
        <v>110</v>
      </c>
      <c r="P219" s="67">
        <v>350</v>
      </c>
      <c r="Q219" s="165"/>
      <c r="R219" s="159" t="s">
        <v>95</v>
      </c>
      <c r="S219" s="165"/>
      <c r="T219" s="165"/>
      <c r="U219" s="165"/>
      <c r="V219" s="101"/>
      <c r="W219" s="113" t="s">
        <v>9</v>
      </c>
      <c r="X219" s="114" t="s">
        <v>28</v>
      </c>
    </row>
    <row r="220" spans="1:27" ht="13.95" customHeight="1" x14ac:dyDescent="0.3">
      <c r="A220" s="138" t="s">
        <v>100</v>
      </c>
      <c r="B220" s="6" t="s">
        <v>101</v>
      </c>
      <c r="C220" s="157">
        <v>12</v>
      </c>
      <c r="D220" s="157">
        <v>80</v>
      </c>
      <c r="E220" s="147" t="s">
        <v>5</v>
      </c>
      <c r="F220" s="5" t="s">
        <v>1</v>
      </c>
      <c r="G220" s="105">
        <v>15</v>
      </c>
      <c r="H220" s="106">
        <v>15</v>
      </c>
      <c r="I220" s="104">
        <v>5.0999999999999996</v>
      </c>
      <c r="J220" s="196">
        <v>2.63</v>
      </c>
      <c r="K220" s="123">
        <v>254</v>
      </c>
      <c r="L220" s="118">
        <v>231</v>
      </c>
      <c r="M220" s="129">
        <v>195</v>
      </c>
      <c r="N220" s="129">
        <v>154</v>
      </c>
      <c r="O220" s="130">
        <v>127</v>
      </c>
      <c r="P220" s="67">
        <v>350</v>
      </c>
      <c r="Q220" s="165"/>
      <c r="R220" s="159" t="s">
        <v>95</v>
      </c>
      <c r="S220" s="165"/>
      <c r="T220" s="165"/>
      <c r="U220" s="165"/>
      <c r="V220" s="101"/>
      <c r="W220" s="113" t="s">
        <v>9</v>
      </c>
      <c r="X220" s="114" t="s">
        <v>28</v>
      </c>
    </row>
    <row r="221" spans="1:27" ht="13.95" customHeight="1" x14ac:dyDescent="0.3">
      <c r="A221" s="138" t="s">
        <v>100</v>
      </c>
      <c r="B221" s="6" t="s">
        <v>101</v>
      </c>
      <c r="C221" s="157">
        <v>12</v>
      </c>
      <c r="D221" s="157">
        <v>80</v>
      </c>
      <c r="E221" s="147" t="s">
        <v>5</v>
      </c>
      <c r="F221" s="5" t="s">
        <v>1</v>
      </c>
      <c r="G221" s="105">
        <v>20</v>
      </c>
      <c r="H221" s="106">
        <v>20</v>
      </c>
      <c r="I221" s="104">
        <v>5.9</v>
      </c>
      <c r="J221" s="196">
        <v>3.01</v>
      </c>
      <c r="K221" s="123">
        <v>283</v>
      </c>
      <c r="L221" s="118">
        <v>257</v>
      </c>
      <c r="M221" s="129">
        <v>217</v>
      </c>
      <c r="N221" s="129">
        <v>171</v>
      </c>
      <c r="O221" s="130">
        <v>141</v>
      </c>
      <c r="P221" s="67">
        <v>350</v>
      </c>
      <c r="Q221" s="165"/>
      <c r="R221" s="159" t="s">
        <v>95</v>
      </c>
      <c r="S221" s="165"/>
      <c r="T221" s="165"/>
      <c r="U221" s="165"/>
      <c r="V221" s="101"/>
      <c r="W221" s="113" t="s">
        <v>9</v>
      </c>
      <c r="X221" s="114" t="s">
        <v>28</v>
      </c>
    </row>
    <row r="222" spans="1:27" ht="13.95" customHeight="1" x14ac:dyDescent="0.3">
      <c r="A222" s="138" t="s">
        <v>100</v>
      </c>
      <c r="B222" s="6" t="s">
        <v>101</v>
      </c>
      <c r="C222" s="157">
        <v>12</v>
      </c>
      <c r="D222" s="157">
        <v>80</v>
      </c>
      <c r="E222" s="147" t="s">
        <v>5</v>
      </c>
      <c r="F222" s="5" t="s">
        <v>1</v>
      </c>
      <c r="G222" s="105">
        <v>25</v>
      </c>
      <c r="H222" s="106">
        <v>25</v>
      </c>
      <c r="I222" s="104">
        <v>6.6</v>
      </c>
      <c r="J222" s="196">
        <v>3.39</v>
      </c>
      <c r="K222" s="123">
        <v>307</v>
      </c>
      <c r="L222" s="118">
        <v>279</v>
      </c>
      <c r="M222" s="129">
        <v>236</v>
      </c>
      <c r="N222" s="129">
        <v>186</v>
      </c>
      <c r="O222" s="130">
        <v>154</v>
      </c>
      <c r="P222" s="67">
        <v>350</v>
      </c>
      <c r="Q222" s="165"/>
      <c r="R222" s="159" t="s">
        <v>95</v>
      </c>
      <c r="S222" s="165"/>
      <c r="T222" s="165"/>
      <c r="U222" s="165"/>
      <c r="V222" s="101"/>
      <c r="W222" s="113" t="s">
        <v>9</v>
      </c>
      <c r="X222" s="114" t="s">
        <v>28</v>
      </c>
    </row>
    <row r="223" spans="1:27" ht="13.95" customHeight="1" x14ac:dyDescent="0.3">
      <c r="A223" s="138" t="s">
        <v>100</v>
      </c>
      <c r="B223" s="6" t="s">
        <v>101</v>
      </c>
      <c r="C223" s="157">
        <v>12</v>
      </c>
      <c r="D223" s="157">
        <v>80</v>
      </c>
      <c r="E223" s="147" t="s">
        <v>5</v>
      </c>
      <c r="F223" s="5" t="s">
        <v>1</v>
      </c>
      <c r="G223" s="105">
        <v>30</v>
      </c>
      <c r="H223" s="106">
        <v>30</v>
      </c>
      <c r="I223" s="104">
        <v>7.4</v>
      </c>
      <c r="J223" s="196">
        <v>3.77</v>
      </c>
      <c r="K223" s="123">
        <v>327</v>
      </c>
      <c r="L223" s="118">
        <v>297</v>
      </c>
      <c r="M223" s="129">
        <v>251</v>
      </c>
      <c r="N223" s="129">
        <v>198</v>
      </c>
      <c r="O223" s="130">
        <v>163</v>
      </c>
      <c r="P223" s="67">
        <v>350</v>
      </c>
      <c r="Q223" s="165"/>
      <c r="R223" s="159" t="s">
        <v>95</v>
      </c>
      <c r="S223" s="165"/>
      <c r="T223" s="165"/>
      <c r="U223" s="165"/>
      <c r="V223" s="101"/>
      <c r="W223" s="113" t="s">
        <v>9</v>
      </c>
      <c r="X223" s="114" t="s">
        <v>28</v>
      </c>
    </row>
    <row r="224" spans="1:27" ht="13.95" customHeight="1" x14ac:dyDescent="0.3">
      <c r="A224" s="138" t="s">
        <v>100</v>
      </c>
      <c r="B224" s="6" t="s">
        <v>101</v>
      </c>
      <c r="C224" s="157">
        <v>12</v>
      </c>
      <c r="D224" s="157">
        <v>80</v>
      </c>
      <c r="E224" s="147" t="s">
        <v>5</v>
      </c>
      <c r="F224" s="5" t="s">
        <v>1</v>
      </c>
      <c r="G224" s="105">
        <v>35</v>
      </c>
      <c r="H224" s="106">
        <v>35</v>
      </c>
      <c r="I224" s="104">
        <v>8.1</v>
      </c>
      <c r="J224" s="196">
        <v>4.16</v>
      </c>
      <c r="K224" s="123">
        <v>341</v>
      </c>
      <c r="L224" s="118">
        <v>310</v>
      </c>
      <c r="M224" s="129">
        <v>262</v>
      </c>
      <c r="N224" s="129">
        <v>206</v>
      </c>
      <c r="O224" s="130">
        <v>170</v>
      </c>
      <c r="P224" s="67">
        <v>350</v>
      </c>
      <c r="Q224" s="165"/>
      <c r="R224" s="159" t="s">
        <v>95</v>
      </c>
      <c r="S224" s="165"/>
      <c r="T224" s="165"/>
      <c r="U224" s="165"/>
      <c r="V224" s="101"/>
      <c r="W224" s="113" t="s">
        <v>9</v>
      </c>
      <c r="X224" s="114" t="s">
        <v>28</v>
      </c>
    </row>
    <row r="225" spans="1:24" ht="13.95" customHeight="1" x14ac:dyDescent="0.3">
      <c r="A225" s="138" t="s">
        <v>100</v>
      </c>
      <c r="B225" s="6" t="s">
        <v>101</v>
      </c>
      <c r="C225" s="157">
        <v>12</v>
      </c>
      <c r="D225" s="157">
        <v>80</v>
      </c>
      <c r="E225" s="147" t="s">
        <v>5</v>
      </c>
      <c r="F225" s="5" t="s">
        <v>1</v>
      </c>
      <c r="G225" s="105">
        <v>40</v>
      </c>
      <c r="H225" s="106">
        <v>40</v>
      </c>
      <c r="I225" s="104">
        <v>8.9</v>
      </c>
      <c r="J225" s="196">
        <v>4.54</v>
      </c>
      <c r="K225" s="123">
        <v>348</v>
      </c>
      <c r="L225" s="118">
        <v>316</v>
      </c>
      <c r="M225" s="129">
        <v>268</v>
      </c>
      <c r="N225" s="129">
        <v>211</v>
      </c>
      <c r="O225" s="130">
        <v>174</v>
      </c>
      <c r="P225" s="67">
        <v>350</v>
      </c>
      <c r="Q225" s="165"/>
      <c r="R225" s="159" t="s">
        <v>95</v>
      </c>
      <c r="S225" s="165"/>
      <c r="T225" s="165"/>
      <c r="U225" s="165"/>
      <c r="V225" s="101"/>
      <c r="W225" s="113" t="s">
        <v>9</v>
      </c>
      <c r="X225" s="114" t="s">
        <v>28</v>
      </c>
    </row>
    <row r="226" spans="1:24" ht="13.95" customHeight="1" x14ac:dyDescent="0.3">
      <c r="A226" s="138" t="s">
        <v>100</v>
      </c>
      <c r="B226" s="6" t="s">
        <v>101</v>
      </c>
      <c r="C226" s="157">
        <v>12</v>
      </c>
      <c r="D226" s="157">
        <v>80</v>
      </c>
      <c r="E226" s="147" t="s">
        <v>5</v>
      </c>
      <c r="F226" s="5" t="s">
        <v>1</v>
      </c>
      <c r="G226" s="105">
        <v>45</v>
      </c>
      <c r="H226" s="106">
        <v>45</v>
      </c>
      <c r="I226" s="104">
        <v>9.6</v>
      </c>
      <c r="J226" s="196">
        <v>4.92</v>
      </c>
      <c r="K226" s="123">
        <v>348</v>
      </c>
      <c r="L226" s="118">
        <v>316</v>
      </c>
      <c r="M226" s="129">
        <v>268</v>
      </c>
      <c r="N226" s="129">
        <v>211</v>
      </c>
      <c r="O226" s="130">
        <v>174</v>
      </c>
      <c r="P226" s="67">
        <v>350</v>
      </c>
      <c r="Q226" s="165"/>
      <c r="R226" s="159" t="s">
        <v>95</v>
      </c>
      <c r="S226" s="165"/>
      <c r="T226" s="165"/>
      <c r="U226" s="165"/>
      <c r="V226" s="101"/>
      <c r="W226" s="113" t="s">
        <v>9</v>
      </c>
      <c r="X226" s="114" t="s">
        <v>28</v>
      </c>
    </row>
    <row r="227" spans="1:24" ht="13.95" customHeight="1" x14ac:dyDescent="0.3">
      <c r="A227" s="138" t="s">
        <v>100</v>
      </c>
      <c r="B227" s="6" t="s">
        <v>101</v>
      </c>
      <c r="C227" s="18">
        <v>12</v>
      </c>
      <c r="D227" s="18">
        <v>80</v>
      </c>
      <c r="E227" s="147" t="s">
        <v>5</v>
      </c>
      <c r="F227" s="5" t="s">
        <v>2</v>
      </c>
      <c r="G227" s="160">
        <v>0</v>
      </c>
      <c r="H227" s="164">
        <v>0</v>
      </c>
      <c r="I227" s="104">
        <v>1.99</v>
      </c>
      <c r="J227" s="196">
        <v>1.48</v>
      </c>
      <c r="K227" s="123">
        <v>148</v>
      </c>
      <c r="L227" s="118">
        <v>134</v>
      </c>
      <c r="M227" s="129">
        <v>114</v>
      </c>
      <c r="N227" s="129">
        <v>90</v>
      </c>
      <c r="O227" s="130">
        <v>74</v>
      </c>
      <c r="P227" s="97">
        <v>350</v>
      </c>
      <c r="Q227" s="60" t="str">
        <f t="shared" ref="Q227:Q239" si="25">"≥ "&amp;MAX(80,D227,130)&amp;" mm"</f>
        <v>≥ 130 mm</v>
      </c>
      <c r="R227" s="159" t="str">
        <f t="shared" ref="R227:R239" si="26">"≥ "&amp;MAX(10*C227,D227,130)&amp;" mm"</f>
        <v>≥ 130 mm</v>
      </c>
      <c r="S227" s="5" t="s">
        <v>54</v>
      </c>
      <c r="T227" s="5"/>
      <c r="U227" s="5" t="s">
        <v>55</v>
      </c>
      <c r="V227" s="159" t="s">
        <v>56</v>
      </c>
      <c r="W227" s="112" t="s">
        <v>22</v>
      </c>
      <c r="X227" s="114" t="s">
        <v>28</v>
      </c>
    </row>
    <row r="228" spans="1:24" ht="13.95" customHeight="1" x14ac:dyDescent="0.3">
      <c r="A228" s="138" t="s">
        <v>100</v>
      </c>
      <c r="B228" s="6" t="s">
        <v>101</v>
      </c>
      <c r="C228" s="18">
        <v>12</v>
      </c>
      <c r="D228" s="18">
        <v>80</v>
      </c>
      <c r="E228" s="147" t="s">
        <v>5</v>
      </c>
      <c r="F228" s="5" t="s">
        <v>2</v>
      </c>
      <c r="G228" s="160">
        <v>0</v>
      </c>
      <c r="H228" s="164">
        <v>5</v>
      </c>
      <c r="I228" s="104">
        <v>1.99</v>
      </c>
      <c r="J228" s="196">
        <v>1.47</v>
      </c>
      <c r="K228" s="123">
        <v>147</v>
      </c>
      <c r="L228" s="118">
        <v>134</v>
      </c>
      <c r="M228" s="129">
        <v>113</v>
      </c>
      <c r="N228" s="129">
        <v>89</v>
      </c>
      <c r="O228" s="130">
        <v>73</v>
      </c>
      <c r="P228" s="97">
        <v>350</v>
      </c>
      <c r="Q228" s="60" t="str">
        <f t="shared" si="25"/>
        <v>≥ 130 mm</v>
      </c>
      <c r="R228" s="159" t="str">
        <f t="shared" si="26"/>
        <v>≥ 130 mm</v>
      </c>
      <c r="S228" s="5" t="s">
        <v>54</v>
      </c>
      <c r="T228" s="5"/>
      <c r="U228" s="5" t="s">
        <v>55</v>
      </c>
      <c r="V228" s="159" t="s">
        <v>56</v>
      </c>
      <c r="W228" s="112" t="s">
        <v>22</v>
      </c>
      <c r="X228" s="114" t="s">
        <v>28</v>
      </c>
    </row>
    <row r="229" spans="1:24" ht="13.95" customHeight="1" x14ac:dyDescent="0.3">
      <c r="A229" s="98" t="s">
        <v>100</v>
      </c>
      <c r="B229" s="6" t="s">
        <v>101</v>
      </c>
      <c r="C229" s="18">
        <v>12</v>
      </c>
      <c r="D229" s="18">
        <v>80</v>
      </c>
      <c r="E229" s="147" t="s">
        <v>5</v>
      </c>
      <c r="F229" s="5" t="s">
        <v>2</v>
      </c>
      <c r="G229" s="160">
        <v>0</v>
      </c>
      <c r="H229" s="164">
        <v>10</v>
      </c>
      <c r="I229" s="104">
        <v>1.98</v>
      </c>
      <c r="J229" s="196">
        <v>1.47</v>
      </c>
      <c r="K229" s="123">
        <v>144</v>
      </c>
      <c r="L229" s="118">
        <v>131</v>
      </c>
      <c r="M229" s="129">
        <v>111</v>
      </c>
      <c r="N229" s="129">
        <v>88</v>
      </c>
      <c r="O229" s="130">
        <v>72</v>
      </c>
      <c r="P229" s="97">
        <v>350</v>
      </c>
      <c r="Q229" s="60" t="str">
        <f t="shared" si="25"/>
        <v>≥ 130 mm</v>
      </c>
      <c r="R229" s="159" t="str">
        <f t="shared" si="26"/>
        <v>≥ 130 mm</v>
      </c>
      <c r="S229" s="5" t="s">
        <v>54</v>
      </c>
      <c r="T229" s="5"/>
      <c r="U229" s="5" t="s">
        <v>55</v>
      </c>
      <c r="V229" s="159" t="s">
        <v>56</v>
      </c>
      <c r="W229" s="112" t="s">
        <v>22</v>
      </c>
      <c r="X229" s="114" t="s">
        <v>28</v>
      </c>
    </row>
    <row r="230" spans="1:24" ht="13.95" customHeight="1" x14ac:dyDescent="0.3">
      <c r="A230" s="98" t="s">
        <v>100</v>
      </c>
      <c r="B230" s="6" t="s">
        <v>101</v>
      </c>
      <c r="C230" s="18">
        <v>12</v>
      </c>
      <c r="D230" s="18">
        <v>80</v>
      </c>
      <c r="E230" s="147" t="s">
        <v>5</v>
      </c>
      <c r="F230" s="5" t="s">
        <v>2</v>
      </c>
      <c r="G230" s="160">
        <v>0</v>
      </c>
      <c r="H230" s="164">
        <v>15</v>
      </c>
      <c r="I230" s="104">
        <v>1.97</v>
      </c>
      <c r="J230" s="196">
        <v>1.46</v>
      </c>
      <c r="K230" s="123">
        <v>141</v>
      </c>
      <c r="L230" s="118">
        <v>128</v>
      </c>
      <c r="M230" s="129">
        <v>108</v>
      </c>
      <c r="N230" s="129">
        <v>85</v>
      </c>
      <c r="O230" s="130">
        <v>70</v>
      </c>
      <c r="P230" s="97">
        <v>350</v>
      </c>
      <c r="Q230" s="60" t="str">
        <f t="shared" si="25"/>
        <v>≥ 130 mm</v>
      </c>
      <c r="R230" s="159" t="str">
        <f t="shared" si="26"/>
        <v>≥ 130 mm</v>
      </c>
      <c r="S230" s="5" t="s">
        <v>54</v>
      </c>
      <c r="T230" s="5"/>
      <c r="U230" s="5" t="s">
        <v>55</v>
      </c>
      <c r="V230" s="159" t="s">
        <v>56</v>
      </c>
      <c r="W230" s="112" t="s">
        <v>22</v>
      </c>
      <c r="X230" s="114" t="s">
        <v>28</v>
      </c>
    </row>
    <row r="231" spans="1:24" ht="13.95" customHeight="1" x14ac:dyDescent="0.3">
      <c r="A231" s="98" t="s">
        <v>100</v>
      </c>
      <c r="B231" s="6" t="s">
        <v>101</v>
      </c>
      <c r="C231" s="18">
        <v>12</v>
      </c>
      <c r="D231" s="18">
        <v>80</v>
      </c>
      <c r="E231" s="147" t="s">
        <v>5</v>
      </c>
      <c r="F231" s="5" t="s">
        <v>2</v>
      </c>
      <c r="G231" s="160">
        <v>0</v>
      </c>
      <c r="H231" s="164">
        <v>20</v>
      </c>
      <c r="I231" s="104">
        <v>1.94</v>
      </c>
      <c r="J231" s="196">
        <v>1.44</v>
      </c>
      <c r="K231" s="123">
        <v>135</v>
      </c>
      <c r="L231" s="118">
        <v>123</v>
      </c>
      <c r="M231" s="129">
        <v>104</v>
      </c>
      <c r="N231" s="129">
        <v>82</v>
      </c>
      <c r="O231" s="130">
        <v>68</v>
      </c>
      <c r="P231" s="97">
        <v>350</v>
      </c>
      <c r="Q231" s="60" t="str">
        <f t="shared" si="25"/>
        <v>≥ 130 mm</v>
      </c>
      <c r="R231" s="159" t="str">
        <f t="shared" si="26"/>
        <v>≥ 130 mm</v>
      </c>
      <c r="S231" s="5" t="s">
        <v>54</v>
      </c>
      <c r="T231" s="5"/>
      <c r="U231" s="5" t="s">
        <v>55</v>
      </c>
      <c r="V231" s="159" t="s">
        <v>56</v>
      </c>
      <c r="W231" s="112" t="s">
        <v>22</v>
      </c>
      <c r="X231" s="114" t="s">
        <v>28</v>
      </c>
    </row>
    <row r="232" spans="1:24" ht="13.95" customHeight="1" x14ac:dyDescent="0.3">
      <c r="A232" s="98" t="s">
        <v>100</v>
      </c>
      <c r="B232" s="6" t="s">
        <v>101</v>
      </c>
      <c r="C232" s="18">
        <v>12</v>
      </c>
      <c r="D232" s="18">
        <v>80</v>
      </c>
      <c r="E232" s="147" t="s">
        <v>5</v>
      </c>
      <c r="F232" s="5" t="s">
        <v>2</v>
      </c>
      <c r="G232" s="160">
        <v>0</v>
      </c>
      <c r="H232" s="164">
        <v>25</v>
      </c>
      <c r="I232" s="104">
        <v>1.92</v>
      </c>
      <c r="J232" s="196">
        <v>1.42</v>
      </c>
      <c r="K232" s="123">
        <v>129</v>
      </c>
      <c r="L232" s="118">
        <v>117</v>
      </c>
      <c r="M232" s="129">
        <v>99</v>
      </c>
      <c r="N232" s="129">
        <v>78</v>
      </c>
      <c r="O232" s="130">
        <v>64</v>
      </c>
      <c r="P232" s="97">
        <v>350</v>
      </c>
      <c r="Q232" s="60" t="str">
        <f t="shared" si="25"/>
        <v>≥ 130 mm</v>
      </c>
      <c r="R232" s="159" t="str">
        <f t="shared" si="26"/>
        <v>≥ 130 mm</v>
      </c>
      <c r="S232" s="5" t="s">
        <v>54</v>
      </c>
      <c r="T232" s="5"/>
      <c r="U232" s="5" t="s">
        <v>55</v>
      </c>
      <c r="V232" s="159" t="s">
        <v>56</v>
      </c>
      <c r="W232" s="112" t="s">
        <v>22</v>
      </c>
      <c r="X232" s="114" t="s">
        <v>28</v>
      </c>
    </row>
    <row r="233" spans="1:24" ht="13.95" customHeight="1" x14ac:dyDescent="0.3">
      <c r="A233" s="98" t="s">
        <v>100</v>
      </c>
      <c r="B233" s="6" t="s">
        <v>101</v>
      </c>
      <c r="C233" s="18">
        <v>12</v>
      </c>
      <c r="D233" s="18">
        <v>80</v>
      </c>
      <c r="E233" s="147" t="s">
        <v>5</v>
      </c>
      <c r="F233" s="5" t="s">
        <v>2</v>
      </c>
      <c r="G233" s="160">
        <v>0</v>
      </c>
      <c r="H233" s="164">
        <v>30</v>
      </c>
      <c r="I233" s="104">
        <v>1.89</v>
      </c>
      <c r="J233" s="196">
        <v>1.4</v>
      </c>
      <c r="K233" s="123">
        <v>121</v>
      </c>
      <c r="L233" s="118">
        <v>110</v>
      </c>
      <c r="M233" s="129">
        <v>93</v>
      </c>
      <c r="N233" s="129">
        <v>74</v>
      </c>
      <c r="O233" s="130">
        <v>61</v>
      </c>
      <c r="P233" s="97">
        <v>350</v>
      </c>
      <c r="Q233" s="60" t="str">
        <f t="shared" si="25"/>
        <v>≥ 130 mm</v>
      </c>
      <c r="R233" s="159" t="str">
        <f t="shared" si="26"/>
        <v>≥ 130 mm</v>
      </c>
      <c r="S233" s="5" t="s">
        <v>54</v>
      </c>
      <c r="T233" s="5"/>
      <c r="U233" s="5" t="s">
        <v>55</v>
      </c>
      <c r="V233" s="159" t="s">
        <v>56</v>
      </c>
      <c r="W233" s="112" t="s">
        <v>22</v>
      </c>
      <c r="X233" s="114" t="s">
        <v>28</v>
      </c>
    </row>
    <row r="234" spans="1:24" ht="13.95" customHeight="1" x14ac:dyDescent="0.3">
      <c r="A234" s="98" t="s">
        <v>100</v>
      </c>
      <c r="B234" s="6" t="s">
        <v>101</v>
      </c>
      <c r="C234" s="18">
        <v>12</v>
      </c>
      <c r="D234" s="18">
        <v>80</v>
      </c>
      <c r="E234" s="147" t="s">
        <v>5</v>
      </c>
      <c r="F234" s="5" t="s">
        <v>2</v>
      </c>
      <c r="G234" s="160">
        <v>0</v>
      </c>
      <c r="H234" s="164">
        <v>35</v>
      </c>
      <c r="I234" s="104">
        <v>1.86</v>
      </c>
      <c r="J234" s="196">
        <v>1.38</v>
      </c>
      <c r="K234" s="123">
        <v>113</v>
      </c>
      <c r="L234" s="118">
        <v>103</v>
      </c>
      <c r="M234" s="129">
        <v>87</v>
      </c>
      <c r="N234" s="129">
        <v>69</v>
      </c>
      <c r="O234" s="130">
        <v>57</v>
      </c>
      <c r="P234" s="97">
        <v>350</v>
      </c>
      <c r="Q234" s="60" t="str">
        <f t="shared" si="25"/>
        <v>≥ 130 mm</v>
      </c>
      <c r="R234" s="159" t="str">
        <f t="shared" si="26"/>
        <v>≥ 130 mm</v>
      </c>
      <c r="S234" s="5" t="s">
        <v>54</v>
      </c>
      <c r="T234" s="5"/>
      <c r="U234" s="5" t="s">
        <v>55</v>
      </c>
      <c r="V234" s="159" t="s">
        <v>56</v>
      </c>
      <c r="W234" s="112" t="s">
        <v>22</v>
      </c>
      <c r="X234" s="114" t="s">
        <v>28</v>
      </c>
    </row>
    <row r="235" spans="1:24" ht="13.95" customHeight="1" x14ac:dyDescent="0.3">
      <c r="A235" s="98" t="s">
        <v>100</v>
      </c>
      <c r="B235" s="6" t="s">
        <v>101</v>
      </c>
      <c r="C235" s="18">
        <v>12</v>
      </c>
      <c r="D235" s="18">
        <v>80</v>
      </c>
      <c r="E235" s="147" t="s">
        <v>5</v>
      </c>
      <c r="F235" s="5" t="s">
        <v>2</v>
      </c>
      <c r="G235" s="160">
        <v>0</v>
      </c>
      <c r="H235" s="164">
        <v>40</v>
      </c>
      <c r="I235" s="104">
        <v>1.83</v>
      </c>
      <c r="J235" s="196">
        <v>1.36</v>
      </c>
      <c r="K235" s="123">
        <v>104</v>
      </c>
      <c r="L235" s="118">
        <v>95</v>
      </c>
      <c r="M235" s="129">
        <v>80</v>
      </c>
      <c r="N235" s="129">
        <v>63</v>
      </c>
      <c r="O235" s="130">
        <v>52</v>
      </c>
      <c r="P235" s="97">
        <v>350</v>
      </c>
      <c r="Q235" s="60" t="str">
        <f t="shared" si="25"/>
        <v>≥ 130 mm</v>
      </c>
      <c r="R235" s="159" t="str">
        <f t="shared" si="26"/>
        <v>≥ 130 mm</v>
      </c>
      <c r="S235" s="5" t="s">
        <v>54</v>
      </c>
      <c r="T235" s="5"/>
      <c r="U235" s="5" t="s">
        <v>55</v>
      </c>
      <c r="V235" s="159" t="s">
        <v>56</v>
      </c>
      <c r="W235" s="112" t="s">
        <v>22</v>
      </c>
      <c r="X235" s="114" t="s">
        <v>28</v>
      </c>
    </row>
    <row r="236" spans="1:24" ht="13.95" customHeight="1" x14ac:dyDescent="0.3">
      <c r="A236" s="98" t="s">
        <v>100</v>
      </c>
      <c r="B236" s="6" t="s">
        <v>101</v>
      </c>
      <c r="C236" s="18">
        <v>12</v>
      </c>
      <c r="D236" s="18">
        <v>80</v>
      </c>
      <c r="E236" s="147" t="s">
        <v>5</v>
      </c>
      <c r="F236" s="5" t="s">
        <v>2</v>
      </c>
      <c r="G236" s="160">
        <v>0</v>
      </c>
      <c r="H236" s="164">
        <v>45</v>
      </c>
      <c r="I236" s="104">
        <v>1.81</v>
      </c>
      <c r="J236" s="196">
        <v>1.34</v>
      </c>
      <c r="K236" s="123">
        <v>95</v>
      </c>
      <c r="L236" s="118">
        <v>86</v>
      </c>
      <c r="M236" s="129">
        <v>73</v>
      </c>
      <c r="N236" s="129">
        <v>57</v>
      </c>
      <c r="O236" s="130">
        <v>47</v>
      </c>
      <c r="P236" s="97">
        <v>350</v>
      </c>
      <c r="Q236" s="60" t="str">
        <f t="shared" si="25"/>
        <v>≥ 130 mm</v>
      </c>
      <c r="R236" s="159" t="str">
        <f t="shared" si="26"/>
        <v>≥ 130 mm</v>
      </c>
      <c r="S236" s="5" t="s">
        <v>54</v>
      </c>
      <c r="T236" s="5"/>
      <c r="U236" s="5" t="s">
        <v>55</v>
      </c>
      <c r="V236" s="159" t="s">
        <v>56</v>
      </c>
      <c r="W236" s="112" t="s">
        <v>22</v>
      </c>
      <c r="X236" s="114" t="s">
        <v>28</v>
      </c>
    </row>
    <row r="237" spans="1:24" ht="13.95" customHeight="1" x14ac:dyDescent="0.3">
      <c r="A237" s="98" t="s">
        <v>100</v>
      </c>
      <c r="B237" s="6" t="s">
        <v>101</v>
      </c>
      <c r="C237" s="18">
        <v>12</v>
      </c>
      <c r="D237" s="18">
        <v>80</v>
      </c>
      <c r="E237" s="147" t="s">
        <v>5</v>
      </c>
      <c r="F237" s="5" t="s">
        <v>2</v>
      </c>
      <c r="G237" s="160">
        <v>0</v>
      </c>
      <c r="H237" s="164">
        <v>50</v>
      </c>
      <c r="I237" s="104">
        <v>1.78</v>
      </c>
      <c r="J237" s="196">
        <v>1.32</v>
      </c>
      <c r="K237" s="123">
        <v>85</v>
      </c>
      <c r="L237" s="118">
        <v>77</v>
      </c>
      <c r="M237" s="129">
        <v>65</v>
      </c>
      <c r="N237" s="129">
        <v>51</v>
      </c>
      <c r="O237" s="130">
        <v>42</v>
      </c>
      <c r="P237" s="97">
        <v>350</v>
      </c>
      <c r="Q237" s="60" t="str">
        <f t="shared" si="25"/>
        <v>≥ 130 mm</v>
      </c>
      <c r="R237" s="159" t="str">
        <f t="shared" si="26"/>
        <v>≥ 130 mm</v>
      </c>
      <c r="S237" s="5" t="s">
        <v>54</v>
      </c>
      <c r="T237" s="5"/>
      <c r="U237" s="5" t="s">
        <v>55</v>
      </c>
      <c r="V237" s="159" t="s">
        <v>56</v>
      </c>
      <c r="W237" s="112" t="s">
        <v>22</v>
      </c>
      <c r="X237" s="114" t="s">
        <v>28</v>
      </c>
    </row>
    <row r="238" spans="1:24" ht="13.95" customHeight="1" x14ac:dyDescent="0.3">
      <c r="A238" s="98" t="s">
        <v>100</v>
      </c>
      <c r="B238" s="6" t="s">
        <v>101</v>
      </c>
      <c r="C238" s="18">
        <v>12</v>
      </c>
      <c r="D238" s="18">
        <v>80</v>
      </c>
      <c r="E238" s="147" t="s">
        <v>5</v>
      </c>
      <c r="F238" s="5" t="s">
        <v>2</v>
      </c>
      <c r="G238" s="160">
        <v>0</v>
      </c>
      <c r="H238" s="164">
        <v>55</v>
      </c>
      <c r="I238" s="104">
        <v>1.75</v>
      </c>
      <c r="J238" s="196">
        <v>1.3</v>
      </c>
      <c r="K238" s="123">
        <v>74</v>
      </c>
      <c r="L238" s="118">
        <v>68</v>
      </c>
      <c r="M238" s="129">
        <v>57</v>
      </c>
      <c r="N238" s="129">
        <v>45</v>
      </c>
      <c r="O238" s="130">
        <v>37</v>
      </c>
      <c r="P238" s="97">
        <v>350</v>
      </c>
      <c r="Q238" s="60" t="str">
        <f t="shared" si="25"/>
        <v>≥ 130 mm</v>
      </c>
      <c r="R238" s="159" t="str">
        <f t="shared" si="26"/>
        <v>≥ 130 mm</v>
      </c>
      <c r="S238" s="5" t="s">
        <v>54</v>
      </c>
      <c r="T238" s="5"/>
      <c r="U238" s="5" t="s">
        <v>55</v>
      </c>
      <c r="V238" s="159" t="s">
        <v>56</v>
      </c>
      <c r="W238" s="112" t="s">
        <v>22</v>
      </c>
      <c r="X238" s="114" t="s">
        <v>28</v>
      </c>
    </row>
    <row r="239" spans="1:24" ht="13.95" customHeight="1" x14ac:dyDescent="0.3">
      <c r="A239" s="98" t="s">
        <v>100</v>
      </c>
      <c r="B239" s="6" t="s">
        <v>101</v>
      </c>
      <c r="C239" s="18">
        <v>12</v>
      </c>
      <c r="D239" s="18">
        <v>80</v>
      </c>
      <c r="E239" s="147" t="s">
        <v>5</v>
      </c>
      <c r="F239" s="5" t="s">
        <v>2</v>
      </c>
      <c r="G239" s="160">
        <v>0</v>
      </c>
      <c r="H239" s="164">
        <v>60</v>
      </c>
      <c r="I239" s="104">
        <v>1.73</v>
      </c>
      <c r="J239" s="196">
        <v>1.28</v>
      </c>
      <c r="K239" s="123">
        <v>64</v>
      </c>
      <c r="L239" s="118">
        <v>58</v>
      </c>
      <c r="M239" s="129">
        <v>49</v>
      </c>
      <c r="N239" s="129">
        <v>39</v>
      </c>
      <c r="O239" s="130">
        <v>32</v>
      </c>
      <c r="P239" s="97">
        <v>350</v>
      </c>
      <c r="Q239" s="60" t="str">
        <f t="shared" si="25"/>
        <v>≥ 130 mm</v>
      </c>
      <c r="R239" s="159" t="str">
        <f t="shared" si="26"/>
        <v>≥ 130 mm</v>
      </c>
      <c r="S239" s="5" t="s">
        <v>54</v>
      </c>
      <c r="T239" s="5"/>
      <c r="U239" s="5" t="s">
        <v>55</v>
      </c>
      <c r="V239" s="159" t="s">
        <v>56</v>
      </c>
      <c r="W239" s="112" t="s">
        <v>22</v>
      </c>
      <c r="X239" s="114" t="s">
        <v>28</v>
      </c>
    </row>
    <row r="240" spans="1:24" ht="13.95" customHeight="1" x14ac:dyDescent="0.3">
      <c r="A240" s="98" t="s">
        <v>100</v>
      </c>
      <c r="B240" s="6" t="s">
        <v>101</v>
      </c>
      <c r="C240" s="18">
        <v>12</v>
      </c>
      <c r="D240" s="18">
        <v>80</v>
      </c>
      <c r="E240" s="147" t="s">
        <v>5</v>
      </c>
      <c r="F240" s="184" t="s">
        <v>7</v>
      </c>
      <c r="G240" s="160">
        <v>90</v>
      </c>
      <c r="H240" s="164" t="s">
        <v>102</v>
      </c>
      <c r="I240" s="104">
        <v>1.99</v>
      </c>
      <c r="J240" s="196">
        <v>1.48</v>
      </c>
      <c r="K240" s="123">
        <v>148</v>
      </c>
      <c r="L240" s="118">
        <v>134</v>
      </c>
      <c r="M240" s="129">
        <v>114</v>
      </c>
      <c r="N240" s="129">
        <v>90</v>
      </c>
      <c r="O240" s="130">
        <v>74</v>
      </c>
      <c r="P240" s="97">
        <v>350</v>
      </c>
      <c r="Q240" s="165"/>
      <c r="R240" s="159" t="s">
        <v>53</v>
      </c>
      <c r="S240" s="165"/>
      <c r="T240" s="165"/>
      <c r="U240" s="165"/>
      <c r="V240" s="85"/>
      <c r="W240" s="112" t="s">
        <v>22</v>
      </c>
      <c r="X240" s="114" t="s">
        <v>28</v>
      </c>
    </row>
    <row r="241" spans="1:24" ht="13.95" customHeight="1" x14ac:dyDescent="0.3">
      <c r="A241" s="98" t="s">
        <v>100</v>
      </c>
      <c r="B241" s="6" t="s">
        <v>101</v>
      </c>
      <c r="C241" s="18">
        <v>12</v>
      </c>
      <c r="D241" s="18">
        <v>80</v>
      </c>
      <c r="E241" s="5" t="s">
        <v>6</v>
      </c>
      <c r="F241" s="184" t="s">
        <v>7</v>
      </c>
      <c r="G241" s="160">
        <v>90</v>
      </c>
      <c r="H241" s="145" t="s">
        <v>20</v>
      </c>
      <c r="I241" s="104">
        <v>6.46</v>
      </c>
      <c r="J241" s="196">
        <v>4.79</v>
      </c>
      <c r="K241" s="123">
        <v>479</v>
      </c>
      <c r="L241" s="118">
        <v>435</v>
      </c>
      <c r="M241" s="129">
        <v>368</v>
      </c>
      <c r="N241" s="129">
        <v>290</v>
      </c>
      <c r="O241" s="130">
        <v>239</v>
      </c>
      <c r="P241" s="97">
        <v>350</v>
      </c>
      <c r="Q241" s="162" t="str">
        <f>"≥ "&amp;MAX(80,140)&amp;" mm"</f>
        <v>≥ 140 mm</v>
      </c>
      <c r="R241" s="162" t="str">
        <f>"≥ "&amp;MAX(10*C241,140)&amp;" mm"</f>
        <v>≥ 140 mm</v>
      </c>
      <c r="S241" s="5" t="s">
        <v>54</v>
      </c>
      <c r="T241" s="165"/>
      <c r="U241" s="5" t="s">
        <v>55</v>
      </c>
      <c r="V241" s="111"/>
      <c r="W241" s="112" t="s">
        <v>22</v>
      </c>
      <c r="X241" s="18"/>
    </row>
    <row r="242" spans="1:24" ht="13.95" customHeight="1" x14ac:dyDescent="0.3">
      <c r="A242" s="138" t="s">
        <v>100</v>
      </c>
      <c r="B242" s="6" t="s">
        <v>101</v>
      </c>
      <c r="C242" s="18">
        <v>12</v>
      </c>
      <c r="D242" s="18">
        <v>80</v>
      </c>
      <c r="E242" s="5" t="s">
        <v>3</v>
      </c>
      <c r="F242" s="5" t="s">
        <v>1</v>
      </c>
      <c r="G242" s="161">
        <v>90</v>
      </c>
      <c r="H242" s="109">
        <f t="shared" ref="H242:H254" si="27">90-G242</f>
        <v>0</v>
      </c>
      <c r="I242" s="191">
        <v>9.6</v>
      </c>
      <c r="J242" s="192">
        <v>4.92</v>
      </c>
      <c r="K242" s="122">
        <v>492</v>
      </c>
      <c r="L242" s="117">
        <v>448</v>
      </c>
      <c r="M242" s="127">
        <v>379</v>
      </c>
      <c r="N242" s="127">
        <v>298</v>
      </c>
      <c r="O242" s="128">
        <v>246</v>
      </c>
      <c r="P242" s="97">
        <v>350</v>
      </c>
      <c r="Q242" s="60" t="str">
        <f t="shared" ref="Q242:Q254" si="28">"≥ "&amp;TEXT(MAX(80,ROUNDUP(D242*SIN(PI()/180*G242),0)),"0")&amp;" mm"</f>
        <v>≥ 80 mm</v>
      </c>
      <c r="R242" s="60" t="str">
        <f t="shared" ref="R242:R254" si="29">"≥ "&amp;MAX(10*C242,ROUNDUP(D242*SIN(PI()/180*G242),0))&amp;" mm"</f>
        <v>≥ 120 mm</v>
      </c>
      <c r="S242" s="5" t="s">
        <v>54</v>
      </c>
      <c r="T242" s="5"/>
      <c r="U242" s="5" t="s">
        <v>55</v>
      </c>
      <c r="V242" s="168"/>
      <c r="W242" s="112" t="s">
        <v>22</v>
      </c>
      <c r="X242" s="18"/>
    </row>
    <row r="243" spans="1:24" ht="13.95" customHeight="1" x14ac:dyDescent="0.3">
      <c r="A243" s="138" t="s">
        <v>100</v>
      </c>
      <c r="B243" s="6" t="s">
        <v>101</v>
      </c>
      <c r="C243" s="18">
        <v>12</v>
      </c>
      <c r="D243" s="18">
        <v>80</v>
      </c>
      <c r="E243" s="5" t="s">
        <v>3</v>
      </c>
      <c r="F243" s="5" t="s">
        <v>1</v>
      </c>
      <c r="G243" s="161">
        <v>85</v>
      </c>
      <c r="H243" s="109">
        <f t="shared" si="27"/>
        <v>5</v>
      </c>
      <c r="I243" s="191">
        <v>9.6</v>
      </c>
      <c r="J243" s="192">
        <v>4.92</v>
      </c>
      <c r="K243" s="122">
        <v>490</v>
      </c>
      <c r="L243" s="117">
        <v>446</v>
      </c>
      <c r="M243" s="127">
        <v>377</v>
      </c>
      <c r="N243" s="127">
        <v>297</v>
      </c>
      <c r="O243" s="128">
        <v>245</v>
      </c>
      <c r="P243" s="97">
        <v>350</v>
      </c>
      <c r="Q243" s="60" t="str">
        <f t="shared" si="28"/>
        <v>≥ 80 mm</v>
      </c>
      <c r="R243" s="60" t="str">
        <f t="shared" si="29"/>
        <v>≥ 120 mm</v>
      </c>
      <c r="S243" s="5" t="s">
        <v>54</v>
      </c>
      <c r="T243" s="5"/>
      <c r="U243" s="5" t="s">
        <v>55</v>
      </c>
      <c r="V243" s="168"/>
      <c r="W243" s="112" t="s">
        <v>22</v>
      </c>
      <c r="X243" s="18"/>
    </row>
    <row r="244" spans="1:24" ht="13.95" customHeight="1" x14ac:dyDescent="0.3">
      <c r="A244" s="138" t="s">
        <v>100</v>
      </c>
      <c r="B244" s="6" t="s">
        <v>101</v>
      </c>
      <c r="C244" s="18">
        <v>12</v>
      </c>
      <c r="D244" s="18">
        <v>80</v>
      </c>
      <c r="E244" s="5" t="s">
        <v>3</v>
      </c>
      <c r="F244" s="5" t="s">
        <v>1</v>
      </c>
      <c r="G244" s="161">
        <v>80</v>
      </c>
      <c r="H244" s="109">
        <f t="shared" si="27"/>
        <v>10</v>
      </c>
      <c r="I244" s="191">
        <v>9.6</v>
      </c>
      <c r="J244" s="192">
        <v>4.92</v>
      </c>
      <c r="K244" s="122">
        <v>485</v>
      </c>
      <c r="L244" s="117">
        <v>441</v>
      </c>
      <c r="M244" s="127">
        <v>373</v>
      </c>
      <c r="N244" s="127">
        <v>294</v>
      </c>
      <c r="O244" s="128">
        <v>242</v>
      </c>
      <c r="P244" s="97">
        <v>350</v>
      </c>
      <c r="Q244" s="60" t="str">
        <f t="shared" si="28"/>
        <v>≥ 80 mm</v>
      </c>
      <c r="R244" s="60" t="str">
        <f t="shared" si="29"/>
        <v>≥ 120 mm</v>
      </c>
      <c r="S244" s="5" t="s">
        <v>54</v>
      </c>
      <c r="T244" s="5"/>
      <c r="U244" s="5" t="s">
        <v>55</v>
      </c>
      <c r="V244" s="168"/>
      <c r="W244" s="112" t="s">
        <v>22</v>
      </c>
      <c r="X244" s="18"/>
    </row>
    <row r="245" spans="1:24" ht="13.95" customHeight="1" x14ac:dyDescent="0.3">
      <c r="A245" s="138" t="s">
        <v>100</v>
      </c>
      <c r="B245" s="6" t="s">
        <v>101</v>
      </c>
      <c r="C245" s="18">
        <v>12</v>
      </c>
      <c r="D245" s="18">
        <v>80</v>
      </c>
      <c r="E245" s="5" t="s">
        <v>3</v>
      </c>
      <c r="F245" s="5" t="s">
        <v>1</v>
      </c>
      <c r="G245" s="161">
        <v>75</v>
      </c>
      <c r="H245" s="109">
        <f t="shared" si="27"/>
        <v>15</v>
      </c>
      <c r="I245" s="191">
        <v>9.6</v>
      </c>
      <c r="J245" s="192">
        <v>4.92</v>
      </c>
      <c r="K245" s="122">
        <v>476</v>
      </c>
      <c r="L245" s="117">
        <v>432</v>
      </c>
      <c r="M245" s="127">
        <v>366</v>
      </c>
      <c r="N245" s="127">
        <v>288</v>
      </c>
      <c r="O245" s="128">
        <v>238</v>
      </c>
      <c r="P245" s="97">
        <v>350</v>
      </c>
      <c r="Q245" s="60" t="str">
        <f t="shared" si="28"/>
        <v>≥ 80 mm</v>
      </c>
      <c r="R245" s="60" t="str">
        <f t="shared" si="29"/>
        <v>≥ 120 mm</v>
      </c>
      <c r="S245" s="5" t="s">
        <v>54</v>
      </c>
      <c r="T245" s="5"/>
      <c r="U245" s="5" t="s">
        <v>55</v>
      </c>
      <c r="V245" s="168"/>
      <c r="W245" s="112" t="s">
        <v>22</v>
      </c>
      <c r="X245" s="18"/>
    </row>
    <row r="246" spans="1:24" ht="13.95" customHeight="1" x14ac:dyDescent="0.3">
      <c r="A246" s="138" t="s">
        <v>100</v>
      </c>
      <c r="B246" s="6" t="s">
        <v>101</v>
      </c>
      <c r="C246" s="18">
        <v>12</v>
      </c>
      <c r="D246" s="18">
        <v>80</v>
      </c>
      <c r="E246" s="5" t="s">
        <v>3</v>
      </c>
      <c r="F246" s="5" t="s">
        <v>1</v>
      </c>
      <c r="G246" s="161">
        <v>70</v>
      </c>
      <c r="H246" s="109">
        <f t="shared" si="27"/>
        <v>20</v>
      </c>
      <c r="I246" s="191">
        <v>9.6</v>
      </c>
      <c r="J246" s="192">
        <v>4.92</v>
      </c>
      <c r="K246" s="122">
        <v>463</v>
      </c>
      <c r="L246" s="117">
        <v>421</v>
      </c>
      <c r="M246" s="127">
        <v>356</v>
      </c>
      <c r="N246" s="127">
        <v>280</v>
      </c>
      <c r="O246" s="128">
        <v>231</v>
      </c>
      <c r="P246" s="97">
        <v>350</v>
      </c>
      <c r="Q246" s="60" t="str">
        <f t="shared" si="28"/>
        <v>≥ 80 mm</v>
      </c>
      <c r="R246" s="60" t="str">
        <f t="shared" si="29"/>
        <v>≥ 120 mm</v>
      </c>
      <c r="S246" s="5" t="s">
        <v>54</v>
      </c>
      <c r="T246" s="5"/>
      <c r="U246" s="5" t="s">
        <v>55</v>
      </c>
      <c r="V246" s="168"/>
      <c r="W246" s="112" t="s">
        <v>22</v>
      </c>
      <c r="X246" s="18"/>
    </row>
    <row r="247" spans="1:24" ht="13.95" customHeight="1" x14ac:dyDescent="0.3">
      <c r="A247" s="138" t="s">
        <v>100</v>
      </c>
      <c r="B247" s="6" t="s">
        <v>101</v>
      </c>
      <c r="C247" s="18">
        <v>12</v>
      </c>
      <c r="D247" s="18">
        <v>80</v>
      </c>
      <c r="E247" s="5" t="s">
        <v>3</v>
      </c>
      <c r="F247" s="5" t="s">
        <v>1</v>
      </c>
      <c r="G247" s="161">
        <v>65</v>
      </c>
      <c r="H247" s="109">
        <f t="shared" si="27"/>
        <v>25</v>
      </c>
      <c r="I247" s="191">
        <v>9.6</v>
      </c>
      <c r="J247" s="192">
        <v>4.92</v>
      </c>
      <c r="K247" s="122">
        <v>446</v>
      </c>
      <c r="L247" s="117">
        <v>406</v>
      </c>
      <c r="M247" s="127">
        <v>343</v>
      </c>
      <c r="N247" s="127">
        <v>270</v>
      </c>
      <c r="O247" s="128">
        <v>223</v>
      </c>
      <c r="P247" s="97">
        <v>350</v>
      </c>
      <c r="Q247" s="60" t="str">
        <f t="shared" si="28"/>
        <v>≥ 80 mm</v>
      </c>
      <c r="R247" s="60" t="str">
        <f t="shared" si="29"/>
        <v>≥ 120 mm</v>
      </c>
      <c r="S247" s="5" t="s">
        <v>54</v>
      </c>
      <c r="T247" s="5"/>
      <c r="U247" s="5" t="s">
        <v>55</v>
      </c>
      <c r="V247" s="168"/>
      <c r="W247" s="112" t="s">
        <v>22</v>
      </c>
      <c r="X247" s="18"/>
    </row>
    <row r="248" spans="1:24" ht="13.95" customHeight="1" x14ac:dyDescent="0.3">
      <c r="A248" s="138" t="s">
        <v>100</v>
      </c>
      <c r="B248" s="6" t="s">
        <v>101</v>
      </c>
      <c r="C248" s="18">
        <v>12</v>
      </c>
      <c r="D248" s="18">
        <v>80</v>
      </c>
      <c r="E248" s="5" t="s">
        <v>3</v>
      </c>
      <c r="F248" s="5" t="s">
        <v>1</v>
      </c>
      <c r="G248" s="161">
        <v>60</v>
      </c>
      <c r="H248" s="109">
        <f t="shared" si="27"/>
        <v>30</v>
      </c>
      <c r="I248" s="191">
        <v>9.6</v>
      </c>
      <c r="J248" s="192">
        <v>4.92</v>
      </c>
      <c r="K248" s="122">
        <v>426</v>
      </c>
      <c r="L248" s="117">
        <v>388</v>
      </c>
      <c r="M248" s="127">
        <v>328</v>
      </c>
      <c r="N248" s="127">
        <v>258</v>
      </c>
      <c r="O248" s="128">
        <v>213</v>
      </c>
      <c r="P248" s="97">
        <v>350</v>
      </c>
      <c r="Q248" s="60" t="str">
        <f t="shared" si="28"/>
        <v>≥ 80 mm</v>
      </c>
      <c r="R248" s="60" t="str">
        <f t="shared" si="29"/>
        <v>≥ 120 mm</v>
      </c>
      <c r="S248" s="5" t="s">
        <v>54</v>
      </c>
      <c r="T248" s="5"/>
      <c r="U248" s="5" t="s">
        <v>55</v>
      </c>
      <c r="V248" s="168"/>
      <c r="W248" s="112" t="s">
        <v>22</v>
      </c>
      <c r="X248" s="18"/>
    </row>
    <row r="249" spans="1:24" ht="13.95" customHeight="1" x14ac:dyDescent="0.3">
      <c r="A249" s="138" t="s">
        <v>100</v>
      </c>
      <c r="B249" s="6" t="s">
        <v>101</v>
      </c>
      <c r="C249" s="18">
        <v>12</v>
      </c>
      <c r="D249" s="18">
        <v>80</v>
      </c>
      <c r="E249" s="5" t="s">
        <v>3</v>
      </c>
      <c r="F249" s="5" t="s">
        <v>1</v>
      </c>
      <c r="G249" s="161">
        <v>55</v>
      </c>
      <c r="H249" s="109">
        <f t="shared" si="27"/>
        <v>35</v>
      </c>
      <c r="I249" s="191">
        <v>9.6</v>
      </c>
      <c r="J249" s="192">
        <v>4.92</v>
      </c>
      <c r="K249" s="122">
        <v>403</v>
      </c>
      <c r="L249" s="117">
        <v>367</v>
      </c>
      <c r="M249" s="127">
        <v>310</v>
      </c>
      <c r="N249" s="127">
        <v>244</v>
      </c>
      <c r="O249" s="128">
        <v>202</v>
      </c>
      <c r="P249" s="97">
        <v>350</v>
      </c>
      <c r="Q249" s="60" t="str">
        <f t="shared" si="28"/>
        <v>≥ 80 mm</v>
      </c>
      <c r="R249" s="60" t="str">
        <f t="shared" si="29"/>
        <v>≥ 120 mm</v>
      </c>
      <c r="S249" s="5" t="s">
        <v>54</v>
      </c>
      <c r="T249" s="5"/>
      <c r="U249" s="5" t="s">
        <v>55</v>
      </c>
      <c r="V249" s="168"/>
      <c r="W249" s="112" t="s">
        <v>22</v>
      </c>
      <c r="X249" s="18"/>
    </row>
    <row r="250" spans="1:24" ht="13.95" customHeight="1" x14ac:dyDescent="0.3">
      <c r="A250" s="138" t="s">
        <v>100</v>
      </c>
      <c r="B250" s="6" t="s">
        <v>101</v>
      </c>
      <c r="C250" s="18">
        <v>12</v>
      </c>
      <c r="D250" s="18">
        <v>80</v>
      </c>
      <c r="E250" s="5" t="s">
        <v>3</v>
      </c>
      <c r="F250" s="5" t="s">
        <v>1</v>
      </c>
      <c r="G250" s="161">
        <v>50</v>
      </c>
      <c r="H250" s="109">
        <f t="shared" si="27"/>
        <v>40</v>
      </c>
      <c r="I250" s="191">
        <v>9.6</v>
      </c>
      <c r="J250" s="192">
        <v>4.92</v>
      </c>
      <c r="K250" s="122">
        <v>377</v>
      </c>
      <c r="L250" s="117">
        <v>343</v>
      </c>
      <c r="M250" s="127">
        <v>290</v>
      </c>
      <c r="N250" s="127">
        <v>229</v>
      </c>
      <c r="O250" s="128">
        <v>189</v>
      </c>
      <c r="P250" s="97">
        <v>350</v>
      </c>
      <c r="Q250" s="60" t="str">
        <f t="shared" si="28"/>
        <v>≥ 80 mm</v>
      </c>
      <c r="R250" s="60" t="str">
        <f t="shared" si="29"/>
        <v>≥ 120 mm</v>
      </c>
      <c r="S250" s="5" t="s">
        <v>54</v>
      </c>
      <c r="T250" s="5"/>
      <c r="U250" s="5" t="s">
        <v>55</v>
      </c>
      <c r="V250" s="168"/>
      <c r="W250" s="112" t="s">
        <v>22</v>
      </c>
      <c r="X250" s="18"/>
    </row>
    <row r="251" spans="1:24" ht="13.95" customHeight="1" x14ac:dyDescent="0.3">
      <c r="A251" s="138" t="s">
        <v>100</v>
      </c>
      <c r="B251" s="6" t="s">
        <v>101</v>
      </c>
      <c r="C251" s="18">
        <v>12</v>
      </c>
      <c r="D251" s="18">
        <v>80</v>
      </c>
      <c r="E251" s="5" t="s">
        <v>3</v>
      </c>
      <c r="F251" s="5" t="s">
        <v>1</v>
      </c>
      <c r="G251" s="161">
        <v>45</v>
      </c>
      <c r="H251" s="109">
        <f t="shared" si="27"/>
        <v>45</v>
      </c>
      <c r="I251" s="191">
        <v>9.6</v>
      </c>
      <c r="J251" s="192">
        <v>4.92</v>
      </c>
      <c r="K251" s="122">
        <v>348</v>
      </c>
      <c r="L251" s="117">
        <v>316</v>
      </c>
      <c r="M251" s="127">
        <v>268</v>
      </c>
      <c r="N251" s="127">
        <v>211</v>
      </c>
      <c r="O251" s="128">
        <v>174</v>
      </c>
      <c r="P251" s="97">
        <v>350</v>
      </c>
      <c r="Q251" s="60" t="str">
        <f t="shared" si="28"/>
        <v>≥ 80 mm</v>
      </c>
      <c r="R251" s="60" t="str">
        <f t="shared" si="29"/>
        <v>≥ 120 mm</v>
      </c>
      <c r="S251" s="5" t="s">
        <v>54</v>
      </c>
      <c r="T251" s="5"/>
      <c r="U251" s="5" t="s">
        <v>55</v>
      </c>
      <c r="V251" s="168"/>
      <c r="W251" s="112" t="s">
        <v>22</v>
      </c>
      <c r="X251" s="18"/>
    </row>
    <row r="252" spans="1:24" ht="13.95" customHeight="1" x14ac:dyDescent="0.3">
      <c r="A252" s="138" t="s">
        <v>100</v>
      </c>
      <c r="B252" s="6" t="s">
        <v>101</v>
      </c>
      <c r="C252" s="18">
        <v>12</v>
      </c>
      <c r="D252" s="18">
        <v>80</v>
      </c>
      <c r="E252" s="5" t="s">
        <v>3</v>
      </c>
      <c r="F252" s="5" t="s">
        <v>1</v>
      </c>
      <c r="G252" s="161">
        <v>40</v>
      </c>
      <c r="H252" s="109">
        <f t="shared" si="27"/>
        <v>50</v>
      </c>
      <c r="I252" s="191">
        <v>8.9</v>
      </c>
      <c r="J252" s="192">
        <v>4.54</v>
      </c>
      <c r="K252" s="122">
        <v>292</v>
      </c>
      <c r="L252" s="117">
        <v>265</v>
      </c>
      <c r="M252" s="127">
        <v>224</v>
      </c>
      <c r="N252" s="127">
        <v>177</v>
      </c>
      <c r="O252" s="128">
        <v>146</v>
      </c>
      <c r="P252" s="97">
        <v>350</v>
      </c>
      <c r="Q252" s="60" t="str">
        <f t="shared" si="28"/>
        <v>≥ 80 mm</v>
      </c>
      <c r="R252" s="60" t="str">
        <f t="shared" si="29"/>
        <v>≥ 120 mm</v>
      </c>
      <c r="S252" s="5" t="s">
        <v>54</v>
      </c>
      <c r="T252" s="5"/>
      <c r="U252" s="5" t="s">
        <v>55</v>
      </c>
      <c r="V252" s="168"/>
      <c r="W252" s="112" t="s">
        <v>22</v>
      </c>
      <c r="X252" s="18"/>
    </row>
    <row r="253" spans="1:24" ht="13.95" customHeight="1" x14ac:dyDescent="0.3">
      <c r="A253" s="138" t="s">
        <v>100</v>
      </c>
      <c r="B253" s="6" t="s">
        <v>101</v>
      </c>
      <c r="C253" s="18">
        <v>12</v>
      </c>
      <c r="D253" s="18">
        <v>80</v>
      </c>
      <c r="E253" s="5" t="s">
        <v>3</v>
      </c>
      <c r="F253" s="5" t="s">
        <v>1</v>
      </c>
      <c r="G253" s="161">
        <v>35</v>
      </c>
      <c r="H253" s="109">
        <f t="shared" si="27"/>
        <v>55</v>
      </c>
      <c r="I253" s="191">
        <v>8.1</v>
      </c>
      <c r="J253" s="192">
        <v>4.16</v>
      </c>
      <c r="K253" s="122">
        <v>238</v>
      </c>
      <c r="L253" s="117">
        <v>217</v>
      </c>
      <c r="M253" s="127">
        <v>183</v>
      </c>
      <c r="N253" s="127">
        <v>145</v>
      </c>
      <c r="O253" s="128">
        <v>119</v>
      </c>
      <c r="P253" s="97">
        <v>350</v>
      </c>
      <c r="Q253" s="60" t="str">
        <f t="shared" si="28"/>
        <v>≥ 80 mm</v>
      </c>
      <c r="R253" s="60" t="str">
        <f t="shared" si="29"/>
        <v>≥ 120 mm</v>
      </c>
      <c r="S253" s="5" t="s">
        <v>54</v>
      </c>
      <c r="T253" s="5"/>
      <c r="U253" s="5" t="s">
        <v>55</v>
      </c>
      <c r="V253" s="168"/>
      <c r="W253" s="112" t="s">
        <v>22</v>
      </c>
      <c r="X253" s="18"/>
    </row>
    <row r="254" spans="1:24" ht="13.95" customHeight="1" x14ac:dyDescent="0.3">
      <c r="A254" s="138" t="s">
        <v>100</v>
      </c>
      <c r="B254" s="6" t="s">
        <v>101</v>
      </c>
      <c r="C254" s="18">
        <v>12</v>
      </c>
      <c r="D254" s="18">
        <v>80</v>
      </c>
      <c r="E254" s="5" t="s">
        <v>3</v>
      </c>
      <c r="F254" s="5" t="s">
        <v>1</v>
      </c>
      <c r="G254" s="161">
        <v>30</v>
      </c>
      <c r="H254" s="109">
        <f t="shared" si="27"/>
        <v>60</v>
      </c>
      <c r="I254" s="191">
        <v>7.4</v>
      </c>
      <c r="J254" s="192">
        <v>3.77</v>
      </c>
      <c r="K254" s="122">
        <v>189</v>
      </c>
      <c r="L254" s="117">
        <v>172</v>
      </c>
      <c r="M254" s="127">
        <v>145</v>
      </c>
      <c r="N254" s="127">
        <v>114</v>
      </c>
      <c r="O254" s="128">
        <v>94</v>
      </c>
      <c r="P254" s="97">
        <v>350</v>
      </c>
      <c r="Q254" s="60" t="str">
        <f t="shared" si="28"/>
        <v>≥ 80 mm</v>
      </c>
      <c r="R254" s="60" t="str">
        <f t="shared" si="29"/>
        <v>≥ 120 mm</v>
      </c>
      <c r="S254" s="5" t="s">
        <v>54</v>
      </c>
      <c r="T254" s="5"/>
      <c r="U254" s="5" t="s">
        <v>55</v>
      </c>
      <c r="V254" s="168"/>
      <c r="W254" s="112" t="s">
        <v>22</v>
      </c>
      <c r="X254" s="18"/>
    </row>
    <row r="255" spans="1:24" ht="13.95" customHeight="1" x14ac:dyDescent="0.3">
      <c r="A255" s="98" t="s">
        <v>100</v>
      </c>
      <c r="B255" s="6" t="s">
        <v>101</v>
      </c>
      <c r="C255" s="18">
        <v>12</v>
      </c>
      <c r="D255" s="18">
        <v>80</v>
      </c>
      <c r="E255" s="5" t="s">
        <v>3</v>
      </c>
      <c r="F255" s="5" t="s">
        <v>2</v>
      </c>
      <c r="G255" s="61">
        <v>90</v>
      </c>
      <c r="H255" s="68">
        <v>0</v>
      </c>
      <c r="I255" s="104">
        <v>6.65</v>
      </c>
      <c r="J255" s="196">
        <v>4.92</v>
      </c>
      <c r="K255" s="123">
        <v>492</v>
      </c>
      <c r="L255" s="118">
        <v>448</v>
      </c>
      <c r="M255" s="129">
        <v>379</v>
      </c>
      <c r="N255" s="129">
        <v>298</v>
      </c>
      <c r="O255" s="130">
        <v>246</v>
      </c>
      <c r="P255" s="97">
        <v>350</v>
      </c>
      <c r="Q255" s="60" t="str">
        <f t="shared" ref="Q255:Q267" si="30">"≥ "&amp;MAX(80,D255,130)&amp;" mm"</f>
        <v>≥ 130 mm</v>
      </c>
      <c r="R255" s="60" t="str">
        <f t="shared" ref="R255:R267" si="31">"≥ "&amp;MAX(10*C255,D255,130)&amp;" mm"</f>
        <v>≥ 130 mm</v>
      </c>
      <c r="S255" s="5" t="s">
        <v>54</v>
      </c>
      <c r="T255" s="5"/>
      <c r="U255" s="5" t="s">
        <v>55</v>
      </c>
      <c r="V255" s="60" t="s">
        <v>56</v>
      </c>
      <c r="W255" s="112" t="s">
        <v>22</v>
      </c>
      <c r="X255" s="18"/>
    </row>
    <row r="256" spans="1:24" ht="13.95" customHeight="1" x14ac:dyDescent="0.3">
      <c r="A256" s="98" t="s">
        <v>100</v>
      </c>
      <c r="B256" s="6" t="s">
        <v>101</v>
      </c>
      <c r="C256" s="18">
        <v>12</v>
      </c>
      <c r="D256" s="18">
        <v>80</v>
      </c>
      <c r="E256" s="5" t="s">
        <v>3</v>
      </c>
      <c r="F256" s="5" t="s">
        <v>2</v>
      </c>
      <c r="G256" s="61">
        <v>90</v>
      </c>
      <c r="H256" s="68">
        <v>5</v>
      </c>
      <c r="I256" s="104">
        <v>6.63</v>
      </c>
      <c r="J256" s="196">
        <v>4.91</v>
      </c>
      <c r="K256" s="123">
        <v>489</v>
      </c>
      <c r="L256" s="118">
        <v>445</v>
      </c>
      <c r="M256" s="129">
        <v>376</v>
      </c>
      <c r="N256" s="129">
        <v>297</v>
      </c>
      <c r="O256" s="130">
        <v>245</v>
      </c>
      <c r="P256" s="97">
        <v>350</v>
      </c>
      <c r="Q256" s="60" t="str">
        <f t="shared" si="30"/>
        <v>≥ 130 mm</v>
      </c>
      <c r="R256" s="60" t="str">
        <f t="shared" si="31"/>
        <v>≥ 130 mm</v>
      </c>
      <c r="S256" s="5" t="s">
        <v>54</v>
      </c>
      <c r="T256" s="5"/>
      <c r="U256" s="5" t="s">
        <v>55</v>
      </c>
      <c r="V256" s="60" t="s">
        <v>56</v>
      </c>
      <c r="W256" s="112" t="s">
        <v>22</v>
      </c>
      <c r="X256" s="18"/>
    </row>
    <row r="257" spans="1:24" ht="13.95" customHeight="1" x14ac:dyDescent="0.3">
      <c r="A257" s="98" t="s">
        <v>100</v>
      </c>
      <c r="B257" s="6" t="s">
        <v>101</v>
      </c>
      <c r="C257" s="18">
        <v>12</v>
      </c>
      <c r="D257" s="18">
        <v>80</v>
      </c>
      <c r="E257" s="5" t="s">
        <v>3</v>
      </c>
      <c r="F257" s="5" t="s">
        <v>2</v>
      </c>
      <c r="G257" s="61">
        <v>90</v>
      </c>
      <c r="H257" s="68">
        <v>10</v>
      </c>
      <c r="I257" s="104">
        <v>6.59</v>
      </c>
      <c r="J257" s="196">
        <v>4.88</v>
      </c>
      <c r="K257" s="123">
        <v>481</v>
      </c>
      <c r="L257" s="118">
        <v>437</v>
      </c>
      <c r="M257" s="129">
        <v>370</v>
      </c>
      <c r="N257" s="129">
        <v>291</v>
      </c>
      <c r="O257" s="130">
        <v>240</v>
      </c>
      <c r="P257" s="97">
        <v>350</v>
      </c>
      <c r="Q257" s="60" t="str">
        <f t="shared" si="30"/>
        <v>≥ 130 mm</v>
      </c>
      <c r="R257" s="60" t="str">
        <f t="shared" si="31"/>
        <v>≥ 130 mm</v>
      </c>
      <c r="S257" s="5" t="s">
        <v>54</v>
      </c>
      <c r="T257" s="5"/>
      <c r="U257" s="5" t="s">
        <v>55</v>
      </c>
      <c r="V257" s="60" t="s">
        <v>56</v>
      </c>
      <c r="W257" s="112" t="s">
        <v>22</v>
      </c>
      <c r="X257" s="18"/>
    </row>
    <row r="258" spans="1:24" ht="13.95" customHeight="1" x14ac:dyDescent="0.3">
      <c r="A258" s="98" t="s">
        <v>100</v>
      </c>
      <c r="B258" s="6" t="s">
        <v>101</v>
      </c>
      <c r="C258" s="18">
        <v>12</v>
      </c>
      <c r="D258" s="18">
        <v>80</v>
      </c>
      <c r="E258" s="5" t="s">
        <v>3</v>
      </c>
      <c r="F258" s="5" t="s">
        <v>2</v>
      </c>
      <c r="G258" s="61">
        <v>90</v>
      </c>
      <c r="H258" s="68">
        <v>15</v>
      </c>
      <c r="I258" s="104">
        <v>6.52</v>
      </c>
      <c r="J258" s="196">
        <v>4.83</v>
      </c>
      <c r="K258" s="123">
        <v>467</v>
      </c>
      <c r="L258" s="118">
        <v>424</v>
      </c>
      <c r="M258" s="129">
        <v>359</v>
      </c>
      <c r="N258" s="129">
        <v>283</v>
      </c>
      <c r="O258" s="130">
        <v>233</v>
      </c>
      <c r="P258" s="97">
        <v>350</v>
      </c>
      <c r="Q258" s="60" t="str">
        <f t="shared" si="30"/>
        <v>≥ 130 mm</v>
      </c>
      <c r="R258" s="60" t="str">
        <f t="shared" si="31"/>
        <v>≥ 130 mm</v>
      </c>
      <c r="S258" s="5" t="s">
        <v>54</v>
      </c>
      <c r="T258" s="5"/>
      <c r="U258" s="5" t="s">
        <v>55</v>
      </c>
      <c r="V258" s="60" t="s">
        <v>56</v>
      </c>
      <c r="W258" s="112" t="s">
        <v>22</v>
      </c>
      <c r="X258" s="18"/>
    </row>
    <row r="259" spans="1:24" ht="13.95" customHeight="1" x14ac:dyDescent="0.3">
      <c r="A259" s="98" t="s">
        <v>100</v>
      </c>
      <c r="B259" s="6" t="s">
        <v>101</v>
      </c>
      <c r="C259" s="18">
        <v>12</v>
      </c>
      <c r="D259" s="18">
        <v>80</v>
      </c>
      <c r="E259" s="5" t="s">
        <v>3</v>
      </c>
      <c r="F259" s="5" t="s">
        <v>2</v>
      </c>
      <c r="G259" s="61">
        <v>90</v>
      </c>
      <c r="H259" s="68">
        <v>20</v>
      </c>
      <c r="I259" s="104">
        <v>6.44</v>
      </c>
      <c r="J259" s="196">
        <v>4.7699999999999996</v>
      </c>
      <c r="K259" s="123">
        <v>448</v>
      </c>
      <c r="L259" s="118">
        <v>407</v>
      </c>
      <c r="M259" s="129">
        <v>345</v>
      </c>
      <c r="N259" s="129">
        <v>272</v>
      </c>
      <c r="O259" s="130">
        <v>224</v>
      </c>
      <c r="P259" s="97">
        <v>350</v>
      </c>
      <c r="Q259" s="60" t="str">
        <f t="shared" si="30"/>
        <v>≥ 130 mm</v>
      </c>
      <c r="R259" s="60" t="str">
        <f t="shared" si="31"/>
        <v>≥ 130 mm</v>
      </c>
      <c r="S259" s="5" t="s">
        <v>54</v>
      </c>
      <c r="T259" s="5"/>
      <c r="U259" s="5" t="s">
        <v>55</v>
      </c>
      <c r="V259" s="60" t="s">
        <v>56</v>
      </c>
      <c r="W259" s="112" t="s">
        <v>22</v>
      </c>
      <c r="X259" s="18"/>
    </row>
    <row r="260" spans="1:24" ht="13.95" customHeight="1" x14ac:dyDescent="0.3">
      <c r="A260" s="98" t="s">
        <v>100</v>
      </c>
      <c r="B260" s="6" t="s">
        <v>101</v>
      </c>
      <c r="C260" s="18">
        <v>12</v>
      </c>
      <c r="D260" s="18">
        <v>80</v>
      </c>
      <c r="E260" s="5" t="s">
        <v>3</v>
      </c>
      <c r="F260" s="5" t="s">
        <v>2</v>
      </c>
      <c r="G260" s="61">
        <v>90</v>
      </c>
      <c r="H260" s="68">
        <v>25</v>
      </c>
      <c r="I260" s="104">
        <v>6.34</v>
      </c>
      <c r="J260" s="196">
        <v>4.6900000000000004</v>
      </c>
      <c r="K260" s="123">
        <v>425</v>
      </c>
      <c r="L260" s="118">
        <v>387</v>
      </c>
      <c r="M260" s="129">
        <v>327</v>
      </c>
      <c r="N260" s="129">
        <v>258</v>
      </c>
      <c r="O260" s="130">
        <v>213</v>
      </c>
      <c r="P260" s="97">
        <v>350</v>
      </c>
      <c r="Q260" s="60" t="str">
        <f t="shared" si="30"/>
        <v>≥ 130 mm</v>
      </c>
      <c r="R260" s="60" t="str">
        <f t="shared" si="31"/>
        <v>≥ 130 mm</v>
      </c>
      <c r="S260" s="5" t="s">
        <v>54</v>
      </c>
      <c r="T260" s="5"/>
      <c r="U260" s="5" t="s">
        <v>55</v>
      </c>
      <c r="V260" s="60" t="s">
        <v>56</v>
      </c>
      <c r="W260" s="112" t="s">
        <v>22</v>
      </c>
      <c r="X260" s="18"/>
    </row>
    <row r="261" spans="1:24" ht="13.95" customHeight="1" x14ac:dyDescent="0.3">
      <c r="A261" s="98" t="s">
        <v>100</v>
      </c>
      <c r="B261" s="6" t="s">
        <v>101</v>
      </c>
      <c r="C261" s="18">
        <v>12</v>
      </c>
      <c r="D261" s="18">
        <v>80</v>
      </c>
      <c r="E261" s="5" t="s">
        <v>3</v>
      </c>
      <c r="F261" s="5" t="s">
        <v>2</v>
      </c>
      <c r="G261" s="61">
        <v>90</v>
      </c>
      <c r="H261" s="68">
        <v>30</v>
      </c>
      <c r="I261" s="104">
        <v>6.22</v>
      </c>
      <c r="J261" s="196">
        <v>4.6100000000000003</v>
      </c>
      <c r="K261" s="123">
        <v>399</v>
      </c>
      <c r="L261" s="118">
        <v>363</v>
      </c>
      <c r="M261" s="129">
        <v>307</v>
      </c>
      <c r="N261" s="129">
        <v>242</v>
      </c>
      <c r="O261" s="130">
        <v>200</v>
      </c>
      <c r="P261" s="97">
        <v>350</v>
      </c>
      <c r="Q261" s="60" t="str">
        <f t="shared" si="30"/>
        <v>≥ 130 mm</v>
      </c>
      <c r="R261" s="60" t="str">
        <f t="shared" si="31"/>
        <v>≥ 130 mm</v>
      </c>
      <c r="S261" s="5" t="s">
        <v>54</v>
      </c>
      <c r="T261" s="5"/>
      <c r="U261" s="5" t="s">
        <v>55</v>
      </c>
      <c r="V261" s="60" t="s">
        <v>56</v>
      </c>
      <c r="W261" s="112" t="s">
        <v>22</v>
      </c>
      <c r="X261" s="18"/>
    </row>
    <row r="262" spans="1:24" ht="13.95" customHeight="1" x14ac:dyDescent="0.3">
      <c r="A262" s="98" t="s">
        <v>100</v>
      </c>
      <c r="B262" s="6" t="s">
        <v>101</v>
      </c>
      <c r="C262" s="18">
        <v>12</v>
      </c>
      <c r="D262" s="18">
        <v>80</v>
      </c>
      <c r="E262" s="5" t="s">
        <v>3</v>
      </c>
      <c r="F262" s="5" t="s">
        <v>2</v>
      </c>
      <c r="G262" s="61">
        <v>90</v>
      </c>
      <c r="H262" s="68">
        <v>35</v>
      </c>
      <c r="I262" s="104">
        <v>6.1</v>
      </c>
      <c r="J262" s="196">
        <v>4.5199999999999996</v>
      </c>
      <c r="K262" s="123">
        <v>370</v>
      </c>
      <c r="L262" s="118">
        <v>337</v>
      </c>
      <c r="M262" s="129">
        <v>285</v>
      </c>
      <c r="N262" s="129">
        <v>224</v>
      </c>
      <c r="O262" s="130">
        <v>185</v>
      </c>
      <c r="P262" s="97">
        <v>350</v>
      </c>
      <c r="Q262" s="60" t="str">
        <f t="shared" si="30"/>
        <v>≥ 130 mm</v>
      </c>
      <c r="R262" s="60" t="str">
        <f t="shared" si="31"/>
        <v>≥ 130 mm</v>
      </c>
      <c r="S262" s="5" t="s">
        <v>54</v>
      </c>
      <c r="T262" s="5"/>
      <c r="U262" s="5" t="s">
        <v>55</v>
      </c>
      <c r="V262" s="60" t="s">
        <v>56</v>
      </c>
      <c r="W262" s="112" t="s">
        <v>22</v>
      </c>
      <c r="X262" s="18"/>
    </row>
    <row r="263" spans="1:24" ht="13.95" customHeight="1" x14ac:dyDescent="0.3">
      <c r="A263" s="98" t="s">
        <v>100</v>
      </c>
      <c r="B263" s="6" t="s">
        <v>101</v>
      </c>
      <c r="C263" s="18">
        <v>12</v>
      </c>
      <c r="D263" s="18">
        <v>80</v>
      </c>
      <c r="E263" s="5" t="s">
        <v>3</v>
      </c>
      <c r="F263" s="5" t="s">
        <v>2</v>
      </c>
      <c r="G263" s="61">
        <v>90</v>
      </c>
      <c r="H263" s="68">
        <v>40</v>
      </c>
      <c r="I263" s="104">
        <v>5.99</v>
      </c>
      <c r="J263" s="196">
        <v>4.43</v>
      </c>
      <c r="K263" s="123">
        <v>340</v>
      </c>
      <c r="L263" s="118">
        <v>309</v>
      </c>
      <c r="M263" s="129">
        <v>261</v>
      </c>
      <c r="N263" s="129">
        <v>206</v>
      </c>
      <c r="O263" s="130">
        <v>170</v>
      </c>
      <c r="P263" s="97">
        <v>350</v>
      </c>
      <c r="Q263" s="60" t="str">
        <f t="shared" si="30"/>
        <v>≥ 130 mm</v>
      </c>
      <c r="R263" s="60" t="str">
        <f t="shared" si="31"/>
        <v>≥ 130 mm</v>
      </c>
      <c r="S263" s="5" t="s">
        <v>54</v>
      </c>
      <c r="T263" s="5"/>
      <c r="U263" s="5" t="s">
        <v>55</v>
      </c>
      <c r="V263" s="60" t="s">
        <v>56</v>
      </c>
      <c r="W263" s="112" t="s">
        <v>22</v>
      </c>
      <c r="X263" s="18"/>
    </row>
    <row r="264" spans="1:24" ht="13.95" customHeight="1" x14ac:dyDescent="0.3">
      <c r="A264" s="98" t="s">
        <v>100</v>
      </c>
      <c r="B264" s="6" t="s">
        <v>101</v>
      </c>
      <c r="C264" s="18">
        <v>12</v>
      </c>
      <c r="D264" s="18">
        <v>80</v>
      </c>
      <c r="E264" s="5" t="s">
        <v>3</v>
      </c>
      <c r="F264" s="5" t="s">
        <v>2</v>
      </c>
      <c r="G264" s="61">
        <v>90</v>
      </c>
      <c r="H264" s="68">
        <v>45</v>
      </c>
      <c r="I264" s="104">
        <v>5.87</v>
      </c>
      <c r="J264" s="196">
        <v>4.3499999999999996</v>
      </c>
      <c r="K264" s="123">
        <v>307</v>
      </c>
      <c r="L264" s="118">
        <v>280</v>
      </c>
      <c r="M264" s="129">
        <v>237</v>
      </c>
      <c r="N264" s="129">
        <v>186</v>
      </c>
      <c r="O264" s="130">
        <v>154</v>
      </c>
      <c r="P264" s="97">
        <v>350</v>
      </c>
      <c r="Q264" s="60" t="str">
        <f t="shared" si="30"/>
        <v>≥ 130 mm</v>
      </c>
      <c r="R264" s="60" t="str">
        <f t="shared" si="31"/>
        <v>≥ 130 mm</v>
      </c>
      <c r="S264" s="5" t="s">
        <v>54</v>
      </c>
      <c r="T264" s="5"/>
      <c r="U264" s="5" t="s">
        <v>55</v>
      </c>
      <c r="V264" s="60" t="s">
        <v>56</v>
      </c>
      <c r="W264" s="112" t="s">
        <v>22</v>
      </c>
      <c r="X264" s="18"/>
    </row>
    <row r="265" spans="1:24" ht="13.95" customHeight="1" x14ac:dyDescent="0.3">
      <c r="A265" s="98" t="s">
        <v>100</v>
      </c>
      <c r="B265" s="6" t="s">
        <v>101</v>
      </c>
      <c r="C265" s="18">
        <v>12</v>
      </c>
      <c r="D265" s="18">
        <v>80</v>
      </c>
      <c r="E265" s="5" t="s">
        <v>3</v>
      </c>
      <c r="F265" s="5" t="s">
        <v>2</v>
      </c>
      <c r="G265" s="61">
        <v>90</v>
      </c>
      <c r="H265" s="68">
        <v>50</v>
      </c>
      <c r="I265" s="104">
        <v>5.76</v>
      </c>
      <c r="J265" s="196">
        <v>4.2699999999999996</v>
      </c>
      <c r="K265" s="123">
        <v>274</v>
      </c>
      <c r="L265" s="118">
        <v>249</v>
      </c>
      <c r="M265" s="129">
        <v>211</v>
      </c>
      <c r="N265" s="129">
        <v>166</v>
      </c>
      <c r="O265" s="130">
        <v>137</v>
      </c>
      <c r="P265" s="97">
        <v>350</v>
      </c>
      <c r="Q265" s="60" t="str">
        <f t="shared" si="30"/>
        <v>≥ 130 mm</v>
      </c>
      <c r="R265" s="60" t="str">
        <f t="shared" si="31"/>
        <v>≥ 130 mm</v>
      </c>
      <c r="S265" s="5" t="s">
        <v>54</v>
      </c>
      <c r="T265" s="5"/>
      <c r="U265" s="5" t="s">
        <v>55</v>
      </c>
      <c r="V265" s="60" t="s">
        <v>56</v>
      </c>
      <c r="W265" s="112" t="s">
        <v>22</v>
      </c>
      <c r="X265" s="18"/>
    </row>
    <row r="266" spans="1:24" ht="13.95" customHeight="1" x14ac:dyDescent="0.3">
      <c r="A266" s="98" t="s">
        <v>100</v>
      </c>
      <c r="B266" s="6" t="s">
        <v>101</v>
      </c>
      <c r="C266" s="18">
        <v>12</v>
      </c>
      <c r="D266" s="18">
        <v>80</v>
      </c>
      <c r="E266" s="5" t="s">
        <v>3</v>
      </c>
      <c r="F266" s="5" t="s">
        <v>2</v>
      </c>
      <c r="G266" s="61">
        <v>90</v>
      </c>
      <c r="H266" s="68">
        <v>55</v>
      </c>
      <c r="I266" s="104">
        <v>5.66</v>
      </c>
      <c r="J266" s="196">
        <v>4.1900000000000004</v>
      </c>
      <c r="K266" s="123">
        <v>241</v>
      </c>
      <c r="L266" s="118">
        <v>219</v>
      </c>
      <c r="M266" s="129">
        <v>185</v>
      </c>
      <c r="N266" s="129">
        <v>146</v>
      </c>
      <c r="O266" s="130">
        <v>120</v>
      </c>
      <c r="P266" s="97">
        <v>350</v>
      </c>
      <c r="Q266" s="60" t="str">
        <f t="shared" si="30"/>
        <v>≥ 130 mm</v>
      </c>
      <c r="R266" s="60" t="str">
        <f t="shared" si="31"/>
        <v>≥ 130 mm</v>
      </c>
      <c r="S266" s="5" t="s">
        <v>54</v>
      </c>
      <c r="T266" s="5"/>
      <c r="U266" s="5" t="s">
        <v>55</v>
      </c>
      <c r="V266" s="60" t="s">
        <v>56</v>
      </c>
      <c r="W266" s="112" t="s">
        <v>22</v>
      </c>
      <c r="X266" s="18"/>
    </row>
    <row r="267" spans="1:24" ht="13.95" customHeight="1" x14ac:dyDescent="0.3">
      <c r="A267" s="98" t="s">
        <v>100</v>
      </c>
      <c r="B267" s="6" t="s">
        <v>101</v>
      </c>
      <c r="C267" s="18">
        <v>12</v>
      </c>
      <c r="D267" s="18">
        <v>80</v>
      </c>
      <c r="E267" s="5" t="s">
        <v>3</v>
      </c>
      <c r="F267" s="5" t="s">
        <v>2</v>
      </c>
      <c r="G267" s="61">
        <v>90</v>
      </c>
      <c r="H267" s="68">
        <v>60</v>
      </c>
      <c r="I267" s="104">
        <v>5.57</v>
      </c>
      <c r="J267" s="196">
        <v>4.13</v>
      </c>
      <c r="K267" s="123">
        <v>206</v>
      </c>
      <c r="L267" s="118">
        <v>188</v>
      </c>
      <c r="M267" s="129">
        <v>159</v>
      </c>
      <c r="N267" s="129">
        <v>125</v>
      </c>
      <c r="O267" s="130">
        <v>103</v>
      </c>
      <c r="P267" s="97">
        <v>350</v>
      </c>
      <c r="Q267" s="60" t="str">
        <f t="shared" si="30"/>
        <v>≥ 130 mm</v>
      </c>
      <c r="R267" s="60" t="str">
        <f t="shared" si="31"/>
        <v>≥ 130 mm</v>
      </c>
      <c r="S267" s="5" t="s">
        <v>54</v>
      </c>
      <c r="T267" s="5"/>
      <c r="U267" s="5" t="s">
        <v>55</v>
      </c>
      <c r="V267" s="60" t="s">
        <v>56</v>
      </c>
      <c r="W267" s="112" t="s">
        <v>22</v>
      </c>
      <c r="X267" s="18"/>
    </row>
    <row r="268" spans="1:24" ht="13.95" customHeight="1" x14ac:dyDescent="0.3">
      <c r="A268" s="5" t="s">
        <v>114</v>
      </c>
      <c r="B268" s="89" t="s">
        <v>115</v>
      </c>
      <c r="C268" s="18">
        <v>12</v>
      </c>
      <c r="D268" s="18">
        <v>145</v>
      </c>
      <c r="E268" s="7" t="s">
        <v>5</v>
      </c>
      <c r="F268" s="5" t="s">
        <v>1</v>
      </c>
      <c r="G268" s="105">
        <v>0</v>
      </c>
      <c r="H268" s="96">
        <v>0</v>
      </c>
      <c r="I268" s="191">
        <v>5.2</v>
      </c>
      <c r="J268" s="192">
        <v>2.68</v>
      </c>
      <c r="K268" s="122">
        <v>268</v>
      </c>
      <c r="L268" s="117">
        <v>243</v>
      </c>
      <c r="M268" s="127">
        <v>206</v>
      </c>
      <c r="N268" s="127">
        <v>162</v>
      </c>
      <c r="O268" s="128">
        <v>134</v>
      </c>
      <c r="P268" s="67">
        <v>350</v>
      </c>
      <c r="Q268" s="165"/>
      <c r="R268" s="60" t="s">
        <v>53</v>
      </c>
      <c r="S268" s="5"/>
      <c r="T268" s="5"/>
      <c r="U268" s="5"/>
      <c r="V268" s="140"/>
      <c r="W268" s="112" t="s">
        <v>22</v>
      </c>
      <c r="X268" s="114" t="s">
        <v>28</v>
      </c>
    </row>
    <row r="269" spans="1:24" ht="13.95" customHeight="1" x14ac:dyDescent="0.3">
      <c r="A269" s="88" t="s">
        <v>114</v>
      </c>
      <c r="B269" s="89" t="s">
        <v>115</v>
      </c>
      <c r="C269" s="18">
        <v>12</v>
      </c>
      <c r="D269" s="18">
        <v>145</v>
      </c>
      <c r="E269" s="7" t="s">
        <v>5</v>
      </c>
      <c r="F269" s="5" t="s">
        <v>1</v>
      </c>
      <c r="G269" s="105">
        <v>5</v>
      </c>
      <c r="H269" s="96">
        <v>5</v>
      </c>
      <c r="I269" s="191">
        <v>6.6</v>
      </c>
      <c r="J269" s="192">
        <v>3.37</v>
      </c>
      <c r="K269" s="122">
        <v>336</v>
      </c>
      <c r="L269" s="117">
        <v>305</v>
      </c>
      <c r="M269" s="127">
        <v>258</v>
      </c>
      <c r="N269" s="127">
        <v>204</v>
      </c>
      <c r="O269" s="128">
        <v>168</v>
      </c>
      <c r="P269" s="67">
        <v>350</v>
      </c>
      <c r="Q269" s="165"/>
      <c r="R269" s="60" t="s">
        <v>53</v>
      </c>
      <c r="S269" s="5"/>
      <c r="T269" s="5"/>
      <c r="U269" s="5"/>
      <c r="V269" s="140"/>
      <c r="W269" s="112" t="s">
        <v>22</v>
      </c>
      <c r="X269" s="114" t="s">
        <v>28</v>
      </c>
    </row>
    <row r="270" spans="1:24" ht="13.95" customHeight="1" x14ac:dyDescent="0.3">
      <c r="A270" s="88" t="s">
        <v>114</v>
      </c>
      <c r="B270" s="89" t="s">
        <v>115</v>
      </c>
      <c r="C270" s="18">
        <v>12</v>
      </c>
      <c r="D270" s="18">
        <v>145</v>
      </c>
      <c r="E270" s="7" t="s">
        <v>5</v>
      </c>
      <c r="F270" s="5" t="s">
        <v>1</v>
      </c>
      <c r="G270" s="96">
        <v>10</v>
      </c>
      <c r="H270" s="96">
        <v>10</v>
      </c>
      <c r="I270" s="191">
        <v>7.9</v>
      </c>
      <c r="J270" s="192">
        <v>4.0599999999999996</v>
      </c>
      <c r="K270" s="122">
        <v>400</v>
      </c>
      <c r="L270" s="117">
        <v>364</v>
      </c>
      <c r="M270" s="127">
        <v>308</v>
      </c>
      <c r="N270" s="127">
        <v>243</v>
      </c>
      <c r="O270" s="128">
        <v>200</v>
      </c>
      <c r="P270" s="97">
        <v>350</v>
      </c>
      <c r="Q270" s="165"/>
      <c r="R270" s="60" t="s">
        <v>53</v>
      </c>
      <c r="S270" s="5"/>
      <c r="T270" s="5"/>
      <c r="U270" s="5"/>
      <c r="V270" s="140"/>
      <c r="W270" s="112" t="s">
        <v>22</v>
      </c>
      <c r="X270" s="114" t="s">
        <v>28</v>
      </c>
    </row>
    <row r="271" spans="1:24" ht="13.95" customHeight="1" x14ac:dyDescent="0.3">
      <c r="A271" s="88" t="s">
        <v>114</v>
      </c>
      <c r="B271" s="89" t="s">
        <v>115</v>
      </c>
      <c r="C271" s="18">
        <v>12</v>
      </c>
      <c r="D271" s="18">
        <v>145</v>
      </c>
      <c r="E271" s="7" t="s">
        <v>5</v>
      </c>
      <c r="F271" s="5" t="s">
        <v>1</v>
      </c>
      <c r="G271" s="96">
        <v>15</v>
      </c>
      <c r="H271" s="96">
        <v>15</v>
      </c>
      <c r="I271" s="191">
        <v>9.3000000000000007</v>
      </c>
      <c r="J271" s="192">
        <v>4.76</v>
      </c>
      <c r="K271" s="122">
        <v>460</v>
      </c>
      <c r="L271" s="117">
        <v>418</v>
      </c>
      <c r="M271" s="127">
        <v>354</v>
      </c>
      <c r="N271" s="127">
        <v>279</v>
      </c>
      <c r="O271" s="128">
        <v>230</v>
      </c>
      <c r="P271" s="97">
        <v>350</v>
      </c>
      <c r="Q271" s="165"/>
      <c r="R271" s="60" t="s">
        <v>53</v>
      </c>
      <c r="S271" s="5"/>
      <c r="T271" s="5"/>
      <c r="U271" s="5"/>
      <c r="V271" s="140"/>
      <c r="W271" s="112" t="s">
        <v>22</v>
      </c>
      <c r="X271" s="114" t="s">
        <v>28</v>
      </c>
    </row>
    <row r="272" spans="1:24" ht="13.95" customHeight="1" x14ac:dyDescent="0.3">
      <c r="A272" s="88" t="s">
        <v>114</v>
      </c>
      <c r="B272" s="89" t="s">
        <v>115</v>
      </c>
      <c r="C272" s="18">
        <v>12</v>
      </c>
      <c r="D272" s="18">
        <v>145</v>
      </c>
      <c r="E272" s="7" t="s">
        <v>5</v>
      </c>
      <c r="F272" s="5" t="s">
        <v>1</v>
      </c>
      <c r="G272" s="96">
        <v>20</v>
      </c>
      <c r="H272" s="96">
        <v>20</v>
      </c>
      <c r="I272" s="191">
        <v>10.6</v>
      </c>
      <c r="J272" s="192">
        <v>5.45</v>
      </c>
      <c r="K272" s="122">
        <v>512</v>
      </c>
      <c r="L272" s="117">
        <v>466</v>
      </c>
      <c r="M272" s="127">
        <v>394</v>
      </c>
      <c r="N272" s="127">
        <v>311</v>
      </c>
      <c r="O272" s="128">
        <v>256</v>
      </c>
      <c r="P272" s="97">
        <v>350</v>
      </c>
      <c r="Q272" s="165"/>
      <c r="R272" s="60" t="s">
        <v>53</v>
      </c>
      <c r="S272" s="5"/>
      <c r="T272" s="5"/>
      <c r="U272" s="5"/>
      <c r="V272" s="140"/>
      <c r="W272" s="112" t="s">
        <v>22</v>
      </c>
      <c r="X272" s="114" t="s">
        <v>28</v>
      </c>
    </row>
    <row r="273" spans="1:28" ht="13.95" customHeight="1" x14ac:dyDescent="0.3">
      <c r="A273" s="88" t="s">
        <v>114</v>
      </c>
      <c r="B273" s="89" t="s">
        <v>115</v>
      </c>
      <c r="C273" s="18">
        <v>12</v>
      </c>
      <c r="D273" s="18">
        <v>145</v>
      </c>
      <c r="E273" s="7" t="s">
        <v>5</v>
      </c>
      <c r="F273" s="5" t="s">
        <v>1</v>
      </c>
      <c r="G273" s="161">
        <v>25</v>
      </c>
      <c r="H273" s="96">
        <v>25</v>
      </c>
      <c r="I273" s="191">
        <v>12</v>
      </c>
      <c r="J273" s="192">
        <v>6.15</v>
      </c>
      <c r="K273" s="122">
        <v>557</v>
      </c>
      <c r="L273" s="117">
        <v>506</v>
      </c>
      <c r="M273" s="127">
        <v>429</v>
      </c>
      <c r="N273" s="127">
        <v>338</v>
      </c>
      <c r="O273" s="128">
        <v>279</v>
      </c>
      <c r="P273" s="97">
        <v>350</v>
      </c>
      <c r="Q273" s="165"/>
      <c r="R273" s="60" t="s">
        <v>53</v>
      </c>
      <c r="S273" s="5"/>
      <c r="T273" s="5"/>
      <c r="U273" s="5"/>
      <c r="V273" s="140"/>
      <c r="W273" s="112" t="s">
        <v>22</v>
      </c>
      <c r="X273" s="114" t="s">
        <v>28</v>
      </c>
    </row>
    <row r="274" spans="1:28" ht="13.95" customHeight="1" x14ac:dyDescent="0.3">
      <c r="A274" s="88" t="s">
        <v>114</v>
      </c>
      <c r="B274" s="89" t="s">
        <v>115</v>
      </c>
      <c r="C274" s="18">
        <v>12</v>
      </c>
      <c r="D274" s="18">
        <v>145</v>
      </c>
      <c r="E274" s="7" t="s">
        <v>5</v>
      </c>
      <c r="F274" s="5" t="s">
        <v>1</v>
      </c>
      <c r="G274" s="161">
        <v>30</v>
      </c>
      <c r="H274" s="96">
        <v>30</v>
      </c>
      <c r="I274" s="191">
        <v>13.3</v>
      </c>
      <c r="J274" s="192">
        <v>6.84</v>
      </c>
      <c r="K274" s="122">
        <v>592</v>
      </c>
      <c r="L274" s="117">
        <v>539</v>
      </c>
      <c r="M274" s="127">
        <v>456</v>
      </c>
      <c r="N274" s="127">
        <v>359</v>
      </c>
      <c r="O274" s="128">
        <v>296</v>
      </c>
      <c r="P274" s="97">
        <v>350</v>
      </c>
      <c r="Q274" s="165"/>
      <c r="R274" s="60" t="s">
        <v>53</v>
      </c>
      <c r="S274" s="5"/>
      <c r="T274" s="5"/>
      <c r="U274" s="5"/>
      <c r="V274" s="140"/>
      <c r="W274" s="112" t="s">
        <v>22</v>
      </c>
      <c r="X274" s="114" t="s">
        <v>28</v>
      </c>
    </row>
    <row r="275" spans="1:28" ht="13.95" customHeight="1" x14ac:dyDescent="0.3">
      <c r="A275" s="88" t="s">
        <v>114</v>
      </c>
      <c r="B275" s="89" t="s">
        <v>115</v>
      </c>
      <c r="C275" s="18">
        <v>12</v>
      </c>
      <c r="D275" s="18">
        <v>145</v>
      </c>
      <c r="E275" s="7" t="s">
        <v>5</v>
      </c>
      <c r="F275" s="5" t="s">
        <v>1</v>
      </c>
      <c r="G275" s="161">
        <v>35</v>
      </c>
      <c r="H275" s="96">
        <v>35</v>
      </c>
      <c r="I275" s="191">
        <v>14.7</v>
      </c>
      <c r="J275" s="192">
        <v>7.54</v>
      </c>
      <c r="K275" s="122">
        <v>617</v>
      </c>
      <c r="L275" s="117">
        <v>561</v>
      </c>
      <c r="M275" s="127">
        <v>475</v>
      </c>
      <c r="N275" s="127">
        <v>374</v>
      </c>
      <c r="O275" s="128">
        <v>309</v>
      </c>
      <c r="P275" s="97">
        <v>350</v>
      </c>
      <c r="Q275" s="165"/>
      <c r="R275" s="60" t="s">
        <v>53</v>
      </c>
      <c r="S275" s="5"/>
      <c r="T275" s="5"/>
      <c r="U275" s="5"/>
      <c r="V275" s="140"/>
      <c r="W275" s="112" t="s">
        <v>22</v>
      </c>
      <c r="X275" s="114" t="s">
        <v>28</v>
      </c>
    </row>
    <row r="276" spans="1:28" ht="13.95" customHeight="1" x14ac:dyDescent="0.3">
      <c r="A276" s="88" t="s">
        <v>114</v>
      </c>
      <c r="B276" s="89" t="s">
        <v>115</v>
      </c>
      <c r="C276" s="18">
        <v>12</v>
      </c>
      <c r="D276" s="18">
        <v>145</v>
      </c>
      <c r="E276" s="7" t="s">
        <v>5</v>
      </c>
      <c r="F276" s="5" t="s">
        <v>1</v>
      </c>
      <c r="G276" s="161">
        <v>40</v>
      </c>
      <c r="H276" s="96">
        <v>40</v>
      </c>
      <c r="I276" s="191">
        <v>16</v>
      </c>
      <c r="J276" s="192">
        <v>8.23</v>
      </c>
      <c r="K276" s="122">
        <v>630</v>
      </c>
      <c r="L276" s="117">
        <v>573</v>
      </c>
      <c r="M276" s="127">
        <v>485</v>
      </c>
      <c r="N276" s="127">
        <v>382</v>
      </c>
      <c r="O276" s="128">
        <v>315</v>
      </c>
      <c r="P276" s="97">
        <v>350</v>
      </c>
      <c r="Q276" s="165"/>
      <c r="R276" s="60" t="s">
        <v>53</v>
      </c>
      <c r="S276" s="5"/>
      <c r="T276" s="5"/>
      <c r="U276" s="5"/>
      <c r="V276" s="140"/>
      <c r="W276" s="112" t="s">
        <v>22</v>
      </c>
      <c r="X276" s="114" t="s">
        <v>28</v>
      </c>
    </row>
    <row r="277" spans="1:28" ht="13.95" customHeight="1" x14ac:dyDescent="0.3">
      <c r="A277" s="88" t="s">
        <v>114</v>
      </c>
      <c r="B277" s="89" t="s">
        <v>115</v>
      </c>
      <c r="C277" s="18">
        <v>12</v>
      </c>
      <c r="D277" s="18">
        <v>145</v>
      </c>
      <c r="E277" s="7" t="s">
        <v>5</v>
      </c>
      <c r="F277" s="5" t="s">
        <v>1</v>
      </c>
      <c r="G277" s="161">
        <v>45</v>
      </c>
      <c r="H277" s="96">
        <v>45</v>
      </c>
      <c r="I277" s="191">
        <v>17.399999999999999</v>
      </c>
      <c r="J277" s="192">
        <v>8.92</v>
      </c>
      <c r="K277" s="122">
        <v>631</v>
      </c>
      <c r="L277" s="117">
        <v>574</v>
      </c>
      <c r="M277" s="127">
        <v>485</v>
      </c>
      <c r="N277" s="127">
        <v>382</v>
      </c>
      <c r="O277" s="128">
        <v>315</v>
      </c>
      <c r="P277" s="97">
        <v>350</v>
      </c>
      <c r="Q277" s="165"/>
      <c r="R277" s="60" t="s">
        <v>53</v>
      </c>
      <c r="S277" s="5"/>
      <c r="T277" s="5"/>
      <c r="U277" s="5"/>
      <c r="V277" s="140"/>
      <c r="W277" s="112" t="s">
        <v>22</v>
      </c>
      <c r="X277" s="114" t="s">
        <v>28</v>
      </c>
    </row>
    <row r="278" spans="1:28" ht="13.95" customHeight="1" x14ac:dyDescent="0.3">
      <c r="A278" s="88" t="s">
        <v>114</v>
      </c>
      <c r="B278" s="89" t="s">
        <v>115</v>
      </c>
      <c r="C278" s="18">
        <v>12</v>
      </c>
      <c r="D278" s="18">
        <v>145</v>
      </c>
      <c r="E278" s="7" t="s">
        <v>5</v>
      </c>
      <c r="F278" s="5" t="s">
        <v>2</v>
      </c>
      <c r="G278" s="160">
        <v>0</v>
      </c>
      <c r="H278" s="154">
        <v>0</v>
      </c>
      <c r="I278" s="104">
        <v>3.61</v>
      </c>
      <c r="J278" s="196">
        <v>2.68</v>
      </c>
      <c r="K278" s="123">
        <v>268</v>
      </c>
      <c r="L278" s="118">
        <v>243</v>
      </c>
      <c r="M278" s="129">
        <v>206</v>
      </c>
      <c r="N278" s="129">
        <v>162</v>
      </c>
      <c r="O278" s="130">
        <v>134</v>
      </c>
      <c r="P278" s="171">
        <v>350</v>
      </c>
      <c r="Q278" s="165"/>
      <c r="R278" s="159" t="s">
        <v>53</v>
      </c>
      <c r="S278" s="5"/>
      <c r="T278" s="5"/>
      <c r="U278" s="5"/>
      <c r="V278" s="159" t="s">
        <v>57</v>
      </c>
      <c r="W278" s="112" t="s">
        <v>22</v>
      </c>
      <c r="X278" s="114" t="s">
        <v>28</v>
      </c>
      <c r="AB278" s="152"/>
    </row>
    <row r="279" spans="1:28" ht="13.95" customHeight="1" x14ac:dyDescent="0.3">
      <c r="A279" s="88" t="s">
        <v>114</v>
      </c>
      <c r="B279" s="89" t="s">
        <v>115</v>
      </c>
      <c r="C279" s="18">
        <v>12</v>
      </c>
      <c r="D279" s="18">
        <v>145</v>
      </c>
      <c r="E279" s="7" t="s">
        <v>5</v>
      </c>
      <c r="F279" s="5" t="s">
        <v>2</v>
      </c>
      <c r="G279" s="160">
        <v>0</v>
      </c>
      <c r="H279" s="154">
        <v>5</v>
      </c>
      <c r="I279" s="104">
        <v>3.58</v>
      </c>
      <c r="J279" s="196">
        <v>2.65</v>
      </c>
      <c r="K279" s="123">
        <v>264</v>
      </c>
      <c r="L279" s="118">
        <v>240</v>
      </c>
      <c r="M279" s="129">
        <v>203</v>
      </c>
      <c r="N279" s="129">
        <v>160</v>
      </c>
      <c r="O279" s="130">
        <v>132</v>
      </c>
      <c r="P279" s="171">
        <v>350</v>
      </c>
      <c r="Q279" s="165"/>
      <c r="R279" s="60" t="s">
        <v>53</v>
      </c>
      <c r="S279" s="5"/>
      <c r="T279" s="5"/>
      <c r="U279" s="5"/>
      <c r="V279" s="159" t="s">
        <v>57</v>
      </c>
      <c r="W279" s="112" t="s">
        <v>22</v>
      </c>
      <c r="X279" s="114" t="s">
        <v>28</v>
      </c>
      <c r="AB279" s="152"/>
    </row>
    <row r="280" spans="1:28" ht="13.95" customHeight="1" x14ac:dyDescent="0.3">
      <c r="A280" s="88" t="s">
        <v>114</v>
      </c>
      <c r="B280" s="89" t="s">
        <v>115</v>
      </c>
      <c r="C280" s="18">
        <v>12</v>
      </c>
      <c r="D280" s="18">
        <v>145</v>
      </c>
      <c r="E280" s="7" t="s">
        <v>5</v>
      </c>
      <c r="F280" s="5" t="s">
        <v>2</v>
      </c>
      <c r="G280" s="160">
        <v>0</v>
      </c>
      <c r="H280" s="154">
        <v>10</v>
      </c>
      <c r="I280" s="104">
        <v>3.48</v>
      </c>
      <c r="J280" s="196">
        <v>2.58</v>
      </c>
      <c r="K280" s="123">
        <v>254</v>
      </c>
      <c r="L280" s="118">
        <v>231</v>
      </c>
      <c r="M280" s="129">
        <v>195</v>
      </c>
      <c r="N280" s="129">
        <v>154</v>
      </c>
      <c r="O280" s="130">
        <v>127</v>
      </c>
      <c r="P280" s="171">
        <v>350</v>
      </c>
      <c r="Q280" s="165"/>
      <c r="R280" s="60" t="s">
        <v>53</v>
      </c>
      <c r="S280" s="5"/>
      <c r="T280" s="5"/>
      <c r="U280" s="5"/>
      <c r="V280" s="159" t="s">
        <v>57</v>
      </c>
      <c r="W280" s="112" t="s">
        <v>22</v>
      </c>
      <c r="X280" s="114" t="s">
        <v>28</v>
      </c>
      <c r="AB280" s="152"/>
    </row>
    <row r="281" spans="1:28" ht="13.95" customHeight="1" x14ac:dyDescent="0.3">
      <c r="A281" s="88" t="s">
        <v>114</v>
      </c>
      <c r="B281" s="89" t="s">
        <v>115</v>
      </c>
      <c r="C281" s="18">
        <v>12</v>
      </c>
      <c r="D281" s="18">
        <v>145</v>
      </c>
      <c r="E281" s="7" t="s">
        <v>5</v>
      </c>
      <c r="F281" s="5" t="s">
        <v>2</v>
      </c>
      <c r="G281" s="160">
        <v>0</v>
      </c>
      <c r="H281" s="154">
        <v>15</v>
      </c>
      <c r="I281" s="104">
        <v>3.34</v>
      </c>
      <c r="J281" s="196">
        <v>2.4700000000000002</v>
      </c>
      <c r="K281" s="123">
        <v>239</v>
      </c>
      <c r="L281" s="118">
        <v>217</v>
      </c>
      <c r="M281" s="129">
        <v>184</v>
      </c>
      <c r="N281" s="129">
        <v>145</v>
      </c>
      <c r="O281" s="130">
        <v>119</v>
      </c>
      <c r="P281" s="171">
        <v>350</v>
      </c>
      <c r="Q281" s="165"/>
      <c r="R281" s="60" t="s">
        <v>53</v>
      </c>
      <c r="S281" s="5"/>
      <c r="T281" s="5"/>
      <c r="U281" s="5"/>
      <c r="V281" s="159" t="s">
        <v>57</v>
      </c>
      <c r="W281" s="112" t="s">
        <v>22</v>
      </c>
      <c r="X281" s="114" t="s">
        <v>28</v>
      </c>
      <c r="AB281" s="152"/>
    </row>
    <row r="282" spans="1:28" ht="13.95" customHeight="1" x14ac:dyDescent="0.3">
      <c r="A282" s="88" t="s">
        <v>114</v>
      </c>
      <c r="B282" s="89" t="s">
        <v>115</v>
      </c>
      <c r="C282" s="18">
        <v>12</v>
      </c>
      <c r="D282" s="18">
        <v>145</v>
      </c>
      <c r="E282" s="7" t="s">
        <v>5</v>
      </c>
      <c r="F282" s="5" t="s">
        <v>2</v>
      </c>
      <c r="G282" s="160">
        <v>0</v>
      </c>
      <c r="H282" s="154">
        <v>20</v>
      </c>
      <c r="I282" s="104">
        <v>3.17</v>
      </c>
      <c r="J282" s="196">
        <v>2.35</v>
      </c>
      <c r="K282" s="123">
        <v>221</v>
      </c>
      <c r="L282" s="118">
        <v>201</v>
      </c>
      <c r="M282" s="129">
        <v>170</v>
      </c>
      <c r="N282" s="129">
        <v>134</v>
      </c>
      <c r="O282" s="130">
        <v>110</v>
      </c>
      <c r="P282" s="171">
        <v>350</v>
      </c>
      <c r="Q282" s="165"/>
      <c r="R282" s="60" t="s">
        <v>53</v>
      </c>
      <c r="S282" s="5"/>
      <c r="T282" s="5"/>
      <c r="U282" s="5"/>
      <c r="V282" s="159" t="s">
        <v>57</v>
      </c>
      <c r="W282" s="112" t="s">
        <v>22</v>
      </c>
      <c r="X282" s="114" t="s">
        <v>28</v>
      </c>
      <c r="AB282" s="152"/>
    </row>
    <row r="283" spans="1:28" ht="13.95" customHeight="1" x14ac:dyDescent="0.3">
      <c r="A283" s="88" t="s">
        <v>114</v>
      </c>
      <c r="B283" s="89" t="s">
        <v>115</v>
      </c>
      <c r="C283" s="18">
        <v>12</v>
      </c>
      <c r="D283" s="18">
        <v>145</v>
      </c>
      <c r="E283" s="7" t="s">
        <v>5</v>
      </c>
      <c r="F283" s="5" t="s">
        <v>2</v>
      </c>
      <c r="G283" s="166">
        <v>0</v>
      </c>
      <c r="H283" s="154">
        <v>25</v>
      </c>
      <c r="I283" s="104">
        <v>3</v>
      </c>
      <c r="J283" s="196">
        <v>2.2200000000000002</v>
      </c>
      <c r="K283" s="123">
        <v>201</v>
      </c>
      <c r="L283" s="118">
        <v>183</v>
      </c>
      <c r="M283" s="129">
        <v>155</v>
      </c>
      <c r="N283" s="129">
        <v>122</v>
      </c>
      <c r="O283" s="130">
        <v>101</v>
      </c>
      <c r="P283" s="171">
        <v>350</v>
      </c>
      <c r="Q283" s="165"/>
      <c r="R283" s="60" t="s">
        <v>53</v>
      </c>
      <c r="S283" s="5"/>
      <c r="T283" s="5"/>
      <c r="U283" s="5"/>
      <c r="V283" s="159" t="s">
        <v>57</v>
      </c>
      <c r="W283" s="112" t="s">
        <v>22</v>
      </c>
      <c r="X283" s="114" t="s">
        <v>28</v>
      </c>
      <c r="Y283" s="152"/>
      <c r="Z283" s="152"/>
      <c r="AA283" s="152"/>
      <c r="AB283" s="152"/>
    </row>
    <row r="284" spans="1:28" ht="13.95" customHeight="1" x14ac:dyDescent="0.3">
      <c r="A284" s="88" t="s">
        <v>114</v>
      </c>
      <c r="B284" s="89" t="s">
        <v>115</v>
      </c>
      <c r="C284" s="18">
        <v>12</v>
      </c>
      <c r="D284" s="18">
        <v>145</v>
      </c>
      <c r="E284" s="7" t="s">
        <v>5</v>
      </c>
      <c r="F284" s="5" t="s">
        <v>2</v>
      </c>
      <c r="G284" s="166">
        <v>0</v>
      </c>
      <c r="H284" s="154">
        <v>30</v>
      </c>
      <c r="I284" s="104">
        <v>2.82</v>
      </c>
      <c r="J284" s="196">
        <v>2.09</v>
      </c>
      <c r="K284" s="123">
        <v>181</v>
      </c>
      <c r="L284" s="118">
        <v>165</v>
      </c>
      <c r="M284" s="129">
        <v>139</v>
      </c>
      <c r="N284" s="129">
        <v>110</v>
      </c>
      <c r="O284" s="130">
        <v>91</v>
      </c>
      <c r="P284" s="171">
        <v>350</v>
      </c>
      <c r="Q284" s="165"/>
      <c r="R284" s="60" t="s">
        <v>53</v>
      </c>
      <c r="S284" s="5"/>
      <c r="T284" s="5"/>
      <c r="U284" s="5"/>
      <c r="V284" s="159" t="s">
        <v>57</v>
      </c>
      <c r="W284" s="112" t="s">
        <v>22</v>
      </c>
      <c r="X284" s="114" t="s">
        <v>28</v>
      </c>
      <c r="Y284" s="152"/>
      <c r="Z284" s="152"/>
      <c r="AA284" s="152"/>
      <c r="AB284" s="152"/>
    </row>
    <row r="285" spans="1:28" ht="13.95" customHeight="1" x14ac:dyDescent="0.3">
      <c r="A285" s="88" t="s">
        <v>114</v>
      </c>
      <c r="B285" s="89" t="s">
        <v>115</v>
      </c>
      <c r="C285" s="18">
        <v>12</v>
      </c>
      <c r="D285" s="18">
        <v>145</v>
      </c>
      <c r="E285" s="7" t="s">
        <v>5</v>
      </c>
      <c r="F285" s="5" t="s">
        <v>2</v>
      </c>
      <c r="G285" s="166">
        <v>0</v>
      </c>
      <c r="H285" s="154">
        <v>35</v>
      </c>
      <c r="I285" s="104">
        <v>2.66</v>
      </c>
      <c r="J285" s="196">
        <v>1.97</v>
      </c>
      <c r="K285" s="123">
        <v>162</v>
      </c>
      <c r="L285" s="118">
        <v>147</v>
      </c>
      <c r="M285" s="129">
        <v>124</v>
      </c>
      <c r="N285" s="129">
        <v>98</v>
      </c>
      <c r="O285" s="130">
        <v>81</v>
      </c>
      <c r="P285" s="171">
        <v>350</v>
      </c>
      <c r="Q285" s="165"/>
      <c r="R285" s="60" t="s">
        <v>53</v>
      </c>
      <c r="S285" s="5"/>
      <c r="T285" s="5"/>
      <c r="U285" s="5"/>
      <c r="V285" s="159" t="s">
        <v>57</v>
      </c>
      <c r="W285" s="112" t="s">
        <v>22</v>
      </c>
      <c r="X285" s="114" t="s">
        <v>28</v>
      </c>
      <c r="Y285" s="152"/>
      <c r="Z285" s="152"/>
      <c r="AA285" s="152"/>
      <c r="AB285" s="152"/>
    </row>
    <row r="286" spans="1:28" ht="13.95" customHeight="1" x14ac:dyDescent="0.3">
      <c r="A286" s="88" t="s">
        <v>114</v>
      </c>
      <c r="B286" s="89" t="s">
        <v>115</v>
      </c>
      <c r="C286" s="18">
        <v>12</v>
      </c>
      <c r="D286" s="18">
        <v>145</v>
      </c>
      <c r="E286" s="7" t="s">
        <v>5</v>
      </c>
      <c r="F286" s="5" t="s">
        <v>2</v>
      </c>
      <c r="G286" s="166">
        <v>0</v>
      </c>
      <c r="H286" s="154">
        <v>40</v>
      </c>
      <c r="I286" s="104">
        <v>2.52</v>
      </c>
      <c r="J286" s="196">
        <v>1.87</v>
      </c>
      <c r="K286" s="123">
        <v>143</v>
      </c>
      <c r="L286" s="118">
        <v>130</v>
      </c>
      <c r="M286" s="129">
        <v>110</v>
      </c>
      <c r="N286" s="129">
        <v>87</v>
      </c>
      <c r="O286" s="130">
        <v>72</v>
      </c>
      <c r="P286" s="171">
        <v>350</v>
      </c>
      <c r="Q286" s="165"/>
      <c r="R286" s="60" t="s">
        <v>53</v>
      </c>
      <c r="S286" s="5"/>
      <c r="T286" s="5"/>
      <c r="U286" s="5"/>
      <c r="V286" s="159" t="s">
        <v>57</v>
      </c>
      <c r="W286" s="112" t="s">
        <v>22</v>
      </c>
      <c r="X286" s="114" t="s">
        <v>28</v>
      </c>
      <c r="Y286" s="152"/>
      <c r="Z286" s="152"/>
      <c r="AA286" s="152"/>
      <c r="AB286" s="152"/>
    </row>
    <row r="287" spans="1:28" ht="13.95" customHeight="1" x14ac:dyDescent="0.3">
      <c r="A287" s="88" t="s">
        <v>114</v>
      </c>
      <c r="B287" s="89" t="s">
        <v>115</v>
      </c>
      <c r="C287" s="18">
        <v>12</v>
      </c>
      <c r="D287" s="18">
        <v>145</v>
      </c>
      <c r="E287" s="7" t="s">
        <v>5</v>
      </c>
      <c r="F287" s="5" t="s">
        <v>2</v>
      </c>
      <c r="G287" s="166">
        <v>0</v>
      </c>
      <c r="H287" s="154">
        <v>45</v>
      </c>
      <c r="I287" s="104">
        <v>2.4</v>
      </c>
      <c r="J287" s="196">
        <v>1.77</v>
      </c>
      <c r="K287" s="123">
        <v>125</v>
      </c>
      <c r="L287" s="118">
        <v>114</v>
      </c>
      <c r="M287" s="129">
        <v>97</v>
      </c>
      <c r="N287" s="129">
        <v>76</v>
      </c>
      <c r="O287" s="130">
        <v>63</v>
      </c>
      <c r="P287" s="171">
        <v>350</v>
      </c>
      <c r="Q287" s="165"/>
      <c r="R287" s="60" t="s">
        <v>53</v>
      </c>
      <c r="S287" s="5"/>
      <c r="T287" s="5"/>
      <c r="U287" s="5"/>
      <c r="V287" s="159" t="s">
        <v>57</v>
      </c>
      <c r="W287" s="112" t="s">
        <v>22</v>
      </c>
      <c r="X287" s="114" t="s">
        <v>28</v>
      </c>
      <c r="Y287" s="152"/>
      <c r="Z287" s="152"/>
      <c r="AA287" s="152"/>
      <c r="AB287" s="152"/>
    </row>
    <row r="288" spans="1:28" ht="13.95" customHeight="1" x14ac:dyDescent="0.3">
      <c r="A288" s="88" t="s">
        <v>114</v>
      </c>
      <c r="B288" s="89" t="s">
        <v>115</v>
      </c>
      <c r="C288" s="18">
        <v>12</v>
      </c>
      <c r="D288" s="18">
        <v>145</v>
      </c>
      <c r="E288" s="7" t="s">
        <v>5</v>
      </c>
      <c r="F288" s="5" t="s">
        <v>2</v>
      </c>
      <c r="G288" s="166">
        <v>0</v>
      </c>
      <c r="H288" s="19">
        <v>50</v>
      </c>
      <c r="I288" s="104">
        <v>2.29</v>
      </c>
      <c r="J288" s="196">
        <v>1.69</v>
      </c>
      <c r="K288" s="123">
        <v>109</v>
      </c>
      <c r="L288" s="118">
        <v>99</v>
      </c>
      <c r="M288" s="129">
        <v>84</v>
      </c>
      <c r="N288" s="129">
        <v>66</v>
      </c>
      <c r="O288" s="130">
        <v>54</v>
      </c>
      <c r="P288" s="75">
        <v>350</v>
      </c>
      <c r="Q288" s="165"/>
      <c r="R288" s="60" t="s">
        <v>53</v>
      </c>
      <c r="S288" s="5"/>
      <c r="T288" s="5"/>
      <c r="U288" s="5"/>
      <c r="V288" s="159" t="s">
        <v>57</v>
      </c>
      <c r="W288" s="112" t="s">
        <v>22</v>
      </c>
      <c r="X288" s="114" t="s">
        <v>28</v>
      </c>
      <c r="Y288" s="152"/>
      <c r="Z288" s="152"/>
      <c r="AA288" s="152"/>
      <c r="AB288" s="152"/>
    </row>
    <row r="289" spans="1:28" ht="13.95" customHeight="1" x14ac:dyDescent="0.3">
      <c r="A289" s="88" t="s">
        <v>114</v>
      </c>
      <c r="B289" s="89" t="s">
        <v>115</v>
      </c>
      <c r="C289" s="18">
        <v>12</v>
      </c>
      <c r="D289" s="18">
        <v>145</v>
      </c>
      <c r="E289" s="7" t="s">
        <v>5</v>
      </c>
      <c r="F289" s="5" t="s">
        <v>2</v>
      </c>
      <c r="G289" s="166">
        <v>0</v>
      </c>
      <c r="H289" s="19">
        <v>55</v>
      </c>
      <c r="I289" s="104">
        <v>2.19</v>
      </c>
      <c r="J289" s="196">
        <v>1.63</v>
      </c>
      <c r="K289" s="123">
        <v>93</v>
      </c>
      <c r="L289" s="118">
        <v>85</v>
      </c>
      <c r="M289" s="129">
        <v>72</v>
      </c>
      <c r="N289" s="129">
        <v>57</v>
      </c>
      <c r="O289" s="130">
        <v>47</v>
      </c>
      <c r="P289" s="75">
        <v>350</v>
      </c>
      <c r="Q289" s="165"/>
      <c r="R289" s="60" t="s">
        <v>53</v>
      </c>
      <c r="S289" s="5"/>
      <c r="T289" s="5"/>
      <c r="U289" s="5"/>
      <c r="V289" s="159" t="s">
        <v>57</v>
      </c>
      <c r="W289" s="112" t="s">
        <v>22</v>
      </c>
      <c r="X289" s="114" t="s">
        <v>28</v>
      </c>
      <c r="Y289" s="152"/>
      <c r="Z289" s="152"/>
      <c r="AA289" s="152"/>
      <c r="AB289" s="152"/>
    </row>
    <row r="290" spans="1:28" ht="13.95" customHeight="1" x14ac:dyDescent="0.3">
      <c r="A290" s="88" t="s">
        <v>114</v>
      </c>
      <c r="B290" s="89" t="s">
        <v>115</v>
      </c>
      <c r="C290" s="18">
        <v>12</v>
      </c>
      <c r="D290" s="18">
        <v>145</v>
      </c>
      <c r="E290" s="7" t="s">
        <v>5</v>
      </c>
      <c r="F290" s="5" t="s">
        <v>2</v>
      </c>
      <c r="G290" s="166">
        <v>0</v>
      </c>
      <c r="H290" s="19">
        <v>60</v>
      </c>
      <c r="I290" s="104">
        <v>2.12</v>
      </c>
      <c r="J290" s="196">
        <v>1.57</v>
      </c>
      <c r="K290" s="123">
        <v>78</v>
      </c>
      <c r="L290" s="118">
        <v>71</v>
      </c>
      <c r="M290" s="129">
        <v>60</v>
      </c>
      <c r="N290" s="129">
        <v>48</v>
      </c>
      <c r="O290" s="130">
        <v>39</v>
      </c>
      <c r="P290" s="75">
        <v>350</v>
      </c>
      <c r="Q290" s="165"/>
      <c r="R290" s="60" t="s">
        <v>53</v>
      </c>
      <c r="S290" s="5"/>
      <c r="T290" s="5"/>
      <c r="U290" s="5"/>
      <c r="V290" s="159" t="s">
        <v>57</v>
      </c>
      <c r="W290" s="112" t="s">
        <v>22</v>
      </c>
      <c r="X290" s="114" t="s">
        <v>28</v>
      </c>
      <c r="Y290" s="152"/>
      <c r="Z290" s="152"/>
      <c r="AA290" s="152"/>
      <c r="AB290" s="152"/>
    </row>
    <row r="291" spans="1:28" ht="13.95" customHeight="1" x14ac:dyDescent="0.3">
      <c r="A291" s="88" t="s">
        <v>114</v>
      </c>
      <c r="B291" s="89" t="s">
        <v>115</v>
      </c>
      <c r="C291" s="18">
        <v>12</v>
      </c>
      <c r="D291" s="18">
        <v>145</v>
      </c>
      <c r="E291" s="7" t="s">
        <v>5</v>
      </c>
      <c r="F291" s="184" t="s">
        <v>7</v>
      </c>
      <c r="G291" s="166">
        <v>0</v>
      </c>
      <c r="H291" s="145" t="s">
        <v>20</v>
      </c>
      <c r="I291" s="201">
        <v>3.61</v>
      </c>
      <c r="J291" s="202">
        <v>2.68</v>
      </c>
      <c r="K291" s="124">
        <v>268</v>
      </c>
      <c r="L291" s="119">
        <v>243</v>
      </c>
      <c r="M291" s="131">
        <v>206</v>
      </c>
      <c r="N291" s="131">
        <v>162</v>
      </c>
      <c r="O291" s="132">
        <v>134</v>
      </c>
      <c r="P291" s="163">
        <v>350</v>
      </c>
      <c r="Q291" s="165"/>
      <c r="R291" s="60" t="s">
        <v>53</v>
      </c>
      <c r="S291" s="5"/>
      <c r="T291" s="5"/>
      <c r="U291" s="5"/>
      <c r="V291" s="140"/>
      <c r="W291" s="112" t="s">
        <v>22</v>
      </c>
      <c r="X291" s="114" t="s">
        <v>28</v>
      </c>
      <c r="Y291" s="152"/>
      <c r="Z291" s="152"/>
      <c r="AA291" s="152"/>
      <c r="AB291" s="152"/>
    </row>
    <row r="292" spans="1:28" ht="13.95" customHeight="1" x14ac:dyDescent="0.3">
      <c r="A292" s="88" t="s">
        <v>114</v>
      </c>
      <c r="B292" s="89" t="s">
        <v>115</v>
      </c>
      <c r="C292" s="18">
        <v>12</v>
      </c>
      <c r="D292" s="18">
        <v>145</v>
      </c>
      <c r="E292" s="146" t="s">
        <v>6</v>
      </c>
      <c r="F292" s="184" t="s">
        <v>7</v>
      </c>
      <c r="G292" s="166">
        <v>90</v>
      </c>
      <c r="H292" s="169" t="s">
        <v>20</v>
      </c>
      <c r="I292" s="197">
        <v>12.05</v>
      </c>
      <c r="J292" s="194">
        <v>8.92</v>
      </c>
      <c r="K292" s="122">
        <v>892</v>
      </c>
      <c r="L292" s="117">
        <v>811</v>
      </c>
      <c r="M292" s="127">
        <v>686</v>
      </c>
      <c r="N292" s="127">
        <v>541</v>
      </c>
      <c r="O292" s="128">
        <v>446</v>
      </c>
      <c r="P292" s="163">
        <v>350</v>
      </c>
      <c r="Q292" s="162" t="str">
        <f>"≥ "&amp;MAX(80,160)&amp;" mm"</f>
        <v>≥ 160 mm</v>
      </c>
      <c r="R292" s="162" t="str">
        <f>"≥ "&amp;MAX(10*C292,160)&amp;" mm"</f>
        <v>≥ 160 mm</v>
      </c>
      <c r="S292" s="146" t="s">
        <v>54</v>
      </c>
      <c r="T292" s="5"/>
      <c r="U292" s="146" t="s">
        <v>55</v>
      </c>
      <c r="V292" s="111"/>
      <c r="W292" s="112" t="s">
        <v>22</v>
      </c>
      <c r="X292" s="153"/>
      <c r="Y292" s="152"/>
      <c r="Z292" s="152"/>
      <c r="AA292" s="152"/>
      <c r="AB292" s="152"/>
    </row>
    <row r="293" spans="1:28" s="15" customFormat="1" ht="13.95" customHeight="1" x14ac:dyDescent="0.3">
      <c r="A293" s="88" t="s">
        <v>114</v>
      </c>
      <c r="B293" s="89" t="s">
        <v>115</v>
      </c>
      <c r="C293" s="18">
        <v>12</v>
      </c>
      <c r="D293" s="18">
        <v>145</v>
      </c>
      <c r="E293" s="146" t="s">
        <v>3</v>
      </c>
      <c r="F293" s="5" t="s">
        <v>1</v>
      </c>
      <c r="G293" s="105">
        <v>90</v>
      </c>
      <c r="H293" s="151">
        <f t="shared" ref="H293:H305" si="32">90-G293</f>
        <v>0</v>
      </c>
      <c r="I293" s="191">
        <v>17.399999999999999</v>
      </c>
      <c r="J293" s="192">
        <v>8.92</v>
      </c>
      <c r="K293" s="122">
        <v>892</v>
      </c>
      <c r="L293" s="117">
        <v>811</v>
      </c>
      <c r="M293" s="127">
        <v>686</v>
      </c>
      <c r="N293" s="127">
        <v>541</v>
      </c>
      <c r="O293" s="128">
        <v>446</v>
      </c>
      <c r="P293" s="75">
        <v>350</v>
      </c>
      <c r="Q293" s="159" t="str">
        <f t="shared" ref="Q293:Q305" si="33">"≥ "&amp;TEXT(MAX(80,ROUNDUP(D293*SIN(PI()/180*G293),0)),"0")&amp;" mm"</f>
        <v>≥ 145 mm</v>
      </c>
      <c r="R293" s="159" t="str">
        <f t="shared" ref="R293:R305" si="34">"≥ "&amp;MAX(10*C293,ROUNDUP(D293*SIN(PI()/180*G293),0))&amp;" mm"</f>
        <v>≥ 145 mm</v>
      </c>
      <c r="S293" s="5" t="s">
        <v>54</v>
      </c>
      <c r="T293" s="5"/>
      <c r="U293" s="5" t="s">
        <v>55</v>
      </c>
      <c r="V293" s="111"/>
      <c r="W293" s="112" t="s">
        <v>22</v>
      </c>
      <c r="X293" s="153"/>
      <c r="Y293"/>
      <c r="Z293"/>
      <c r="AA293"/>
      <c r="AB293" s="144"/>
    </row>
    <row r="294" spans="1:28" s="15" customFormat="1" ht="13.95" customHeight="1" x14ac:dyDescent="0.3">
      <c r="A294" s="88" t="s">
        <v>114</v>
      </c>
      <c r="B294" s="89" t="s">
        <v>115</v>
      </c>
      <c r="C294" s="18">
        <v>12</v>
      </c>
      <c r="D294" s="18">
        <v>145</v>
      </c>
      <c r="E294" s="146" t="s">
        <v>3</v>
      </c>
      <c r="F294" s="5" t="s">
        <v>1</v>
      </c>
      <c r="G294" s="105">
        <v>85</v>
      </c>
      <c r="H294" s="151">
        <f t="shared" si="32"/>
        <v>5</v>
      </c>
      <c r="I294" s="191">
        <v>17.399999999999999</v>
      </c>
      <c r="J294" s="192">
        <v>8.92</v>
      </c>
      <c r="K294" s="122">
        <v>889</v>
      </c>
      <c r="L294" s="117">
        <v>808</v>
      </c>
      <c r="M294" s="127">
        <v>684</v>
      </c>
      <c r="N294" s="127">
        <v>539</v>
      </c>
      <c r="O294" s="128">
        <v>444</v>
      </c>
      <c r="P294" s="75">
        <v>350</v>
      </c>
      <c r="Q294" s="159" t="str">
        <f t="shared" si="33"/>
        <v>≥ 145 mm</v>
      </c>
      <c r="R294" s="159" t="str">
        <f t="shared" si="34"/>
        <v>≥ 145 mm</v>
      </c>
      <c r="S294" s="5" t="s">
        <v>54</v>
      </c>
      <c r="T294" s="5"/>
      <c r="U294" s="5" t="s">
        <v>55</v>
      </c>
      <c r="V294" s="111"/>
      <c r="W294" s="112" t="s">
        <v>22</v>
      </c>
      <c r="X294" s="153"/>
      <c r="Y294"/>
      <c r="Z294"/>
      <c r="AA294"/>
      <c r="AB294" s="144"/>
    </row>
    <row r="295" spans="1:28" s="15" customFormat="1" ht="13.95" customHeight="1" x14ac:dyDescent="0.3">
      <c r="A295" s="88" t="s">
        <v>114</v>
      </c>
      <c r="B295" s="89" t="s">
        <v>115</v>
      </c>
      <c r="C295" s="18">
        <v>12</v>
      </c>
      <c r="D295" s="18">
        <v>145</v>
      </c>
      <c r="E295" s="146" t="s">
        <v>3</v>
      </c>
      <c r="F295" s="5" t="s">
        <v>1</v>
      </c>
      <c r="G295" s="105">
        <v>80</v>
      </c>
      <c r="H295" s="151">
        <f t="shared" si="32"/>
        <v>10</v>
      </c>
      <c r="I295" s="191">
        <v>17.399999999999999</v>
      </c>
      <c r="J295" s="192">
        <v>8.92</v>
      </c>
      <c r="K295" s="122">
        <v>879</v>
      </c>
      <c r="L295" s="117">
        <v>799</v>
      </c>
      <c r="M295" s="127">
        <v>676</v>
      </c>
      <c r="N295" s="127">
        <v>533</v>
      </c>
      <c r="O295" s="128">
        <v>439</v>
      </c>
      <c r="P295" s="75">
        <v>350</v>
      </c>
      <c r="Q295" s="159" t="str">
        <f t="shared" si="33"/>
        <v>≥ 143 mm</v>
      </c>
      <c r="R295" s="159" t="str">
        <f t="shared" si="34"/>
        <v>≥ 143 mm</v>
      </c>
      <c r="S295" s="5" t="s">
        <v>54</v>
      </c>
      <c r="T295" s="5"/>
      <c r="U295" s="5" t="s">
        <v>55</v>
      </c>
      <c r="V295" s="111"/>
      <c r="W295" s="112" t="s">
        <v>22</v>
      </c>
      <c r="X295" s="153"/>
      <c r="Y295"/>
      <c r="Z295"/>
      <c r="AA295"/>
      <c r="AB295" s="144"/>
    </row>
    <row r="296" spans="1:28" s="15" customFormat="1" ht="13.95" customHeight="1" x14ac:dyDescent="0.3">
      <c r="A296" s="88" t="s">
        <v>114</v>
      </c>
      <c r="B296" s="89" t="s">
        <v>115</v>
      </c>
      <c r="C296" s="18">
        <v>12</v>
      </c>
      <c r="D296" s="18">
        <v>145</v>
      </c>
      <c r="E296" s="146" t="s">
        <v>3</v>
      </c>
      <c r="F296" s="5" t="s">
        <v>1</v>
      </c>
      <c r="G296" s="105">
        <v>75</v>
      </c>
      <c r="H296" s="151">
        <f t="shared" si="32"/>
        <v>15</v>
      </c>
      <c r="I296" s="191">
        <v>17.399999999999999</v>
      </c>
      <c r="J296" s="192">
        <v>8.92</v>
      </c>
      <c r="K296" s="122">
        <v>862</v>
      </c>
      <c r="L296" s="117">
        <v>784</v>
      </c>
      <c r="M296" s="127">
        <v>663</v>
      </c>
      <c r="N296" s="127">
        <v>522</v>
      </c>
      <c r="O296" s="128">
        <v>431</v>
      </c>
      <c r="P296" s="75">
        <v>350</v>
      </c>
      <c r="Q296" s="159" t="str">
        <f t="shared" si="33"/>
        <v>≥ 141 mm</v>
      </c>
      <c r="R296" s="159" t="str">
        <f t="shared" si="34"/>
        <v>≥ 141 mm</v>
      </c>
      <c r="S296" s="5" t="s">
        <v>54</v>
      </c>
      <c r="T296" s="5"/>
      <c r="U296" s="5" t="s">
        <v>55</v>
      </c>
      <c r="V296" s="111"/>
      <c r="W296" s="112" t="s">
        <v>22</v>
      </c>
      <c r="X296" s="153"/>
      <c r="Y296"/>
      <c r="Z296"/>
      <c r="AA296"/>
      <c r="AB296" s="144"/>
    </row>
    <row r="297" spans="1:28" s="15" customFormat="1" ht="13.95" customHeight="1" x14ac:dyDescent="0.3">
      <c r="A297" s="88" t="s">
        <v>114</v>
      </c>
      <c r="B297" s="89" t="s">
        <v>115</v>
      </c>
      <c r="C297" s="18">
        <v>12</v>
      </c>
      <c r="D297" s="18">
        <v>145</v>
      </c>
      <c r="E297" s="146" t="s">
        <v>3</v>
      </c>
      <c r="F297" s="5" t="s">
        <v>1</v>
      </c>
      <c r="G297" s="105">
        <v>70</v>
      </c>
      <c r="H297" s="151">
        <f t="shared" si="32"/>
        <v>20</v>
      </c>
      <c r="I297" s="191">
        <v>17.399999999999999</v>
      </c>
      <c r="J297" s="192">
        <v>8.92</v>
      </c>
      <c r="K297" s="122">
        <v>838</v>
      </c>
      <c r="L297" s="117">
        <v>762</v>
      </c>
      <c r="M297" s="127">
        <v>645</v>
      </c>
      <c r="N297" s="127">
        <v>508</v>
      </c>
      <c r="O297" s="128">
        <v>419</v>
      </c>
      <c r="P297" s="75">
        <v>350</v>
      </c>
      <c r="Q297" s="159" t="str">
        <f t="shared" si="33"/>
        <v>≥ 137 mm</v>
      </c>
      <c r="R297" s="159" t="str">
        <f t="shared" si="34"/>
        <v>≥ 137 mm</v>
      </c>
      <c r="S297" s="5" t="s">
        <v>54</v>
      </c>
      <c r="T297" s="5"/>
      <c r="U297" s="5" t="s">
        <v>55</v>
      </c>
      <c r="V297" s="111"/>
      <c r="W297" s="112" t="s">
        <v>22</v>
      </c>
      <c r="X297" s="153"/>
      <c r="Y297"/>
      <c r="Z297"/>
      <c r="AA297"/>
      <c r="AB297" s="144"/>
    </row>
    <row r="298" spans="1:28" s="15" customFormat="1" ht="13.95" customHeight="1" x14ac:dyDescent="0.3">
      <c r="A298" s="88" t="s">
        <v>114</v>
      </c>
      <c r="B298" s="89" t="s">
        <v>115</v>
      </c>
      <c r="C298" s="18">
        <v>12</v>
      </c>
      <c r="D298" s="18">
        <v>145</v>
      </c>
      <c r="E298" s="146" t="s">
        <v>3</v>
      </c>
      <c r="F298" s="5" t="s">
        <v>1</v>
      </c>
      <c r="G298" s="105">
        <v>65</v>
      </c>
      <c r="H298" s="151">
        <f t="shared" si="32"/>
        <v>25</v>
      </c>
      <c r="I298" s="191">
        <v>17.399999999999999</v>
      </c>
      <c r="J298" s="192">
        <v>8.92</v>
      </c>
      <c r="K298" s="122">
        <v>809</v>
      </c>
      <c r="L298" s="117">
        <v>735</v>
      </c>
      <c r="M298" s="127">
        <v>622</v>
      </c>
      <c r="N298" s="127">
        <v>490</v>
      </c>
      <c r="O298" s="128">
        <v>404</v>
      </c>
      <c r="P298" s="75">
        <v>350</v>
      </c>
      <c r="Q298" s="159" t="str">
        <f t="shared" si="33"/>
        <v>≥ 132 mm</v>
      </c>
      <c r="R298" s="159" t="str">
        <f t="shared" si="34"/>
        <v>≥ 132 mm</v>
      </c>
      <c r="S298" s="5" t="s">
        <v>54</v>
      </c>
      <c r="T298" s="5"/>
      <c r="U298" s="5" t="s">
        <v>55</v>
      </c>
      <c r="V298" s="111"/>
      <c r="W298" s="112" t="s">
        <v>22</v>
      </c>
      <c r="X298" s="153"/>
      <c r="Y298"/>
      <c r="Z298"/>
      <c r="AA298"/>
      <c r="AB298" s="144"/>
    </row>
    <row r="299" spans="1:28" s="15" customFormat="1" ht="13.95" customHeight="1" x14ac:dyDescent="0.3">
      <c r="A299" s="88" t="s">
        <v>114</v>
      </c>
      <c r="B299" s="89" t="s">
        <v>115</v>
      </c>
      <c r="C299" s="18">
        <v>12</v>
      </c>
      <c r="D299" s="18">
        <v>145</v>
      </c>
      <c r="E299" s="146" t="s">
        <v>3</v>
      </c>
      <c r="F299" s="5" t="s">
        <v>1</v>
      </c>
      <c r="G299" s="105">
        <v>60</v>
      </c>
      <c r="H299" s="151">
        <f t="shared" si="32"/>
        <v>30</v>
      </c>
      <c r="I299" s="191">
        <v>17.399999999999999</v>
      </c>
      <c r="J299" s="192">
        <v>8.92</v>
      </c>
      <c r="K299" s="122">
        <v>773</v>
      </c>
      <c r="L299" s="117">
        <v>703</v>
      </c>
      <c r="M299" s="127">
        <v>594</v>
      </c>
      <c r="N299" s="127">
        <v>468</v>
      </c>
      <c r="O299" s="128">
        <v>386</v>
      </c>
      <c r="P299" s="75">
        <v>350</v>
      </c>
      <c r="Q299" s="159" t="str">
        <f t="shared" si="33"/>
        <v>≥ 126 mm</v>
      </c>
      <c r="R299" s="159" t="str">
        <f t="shared" si="34"/>
        <v>≥ 126 mm</v>
      </c>
      <c r="S299" s="5" t="s">
        <v>54</v>
      </c>
      <c r="T299" s="5"/>
      <c r="U299" s="5" t="s">
        <v>55</v>
      </c>
      <c r="V299" s="111"/>
      <c r="W299" s="112" t="s">
        <v>22</v>
      </c>
      <c r="X299" s="153"/>
      <c r="Y299"/>
      <c r="Z299"/>
      <c r="AA299"/>
      <c r="AB299" s="144"/>
    </row>
    <row r="300" spans="1:28" s="15" customFormat="1" ht="13.95" customHeight="1" x14ac:dyDescent="0.3">
      <c r="A300" s="88" t="s">
        <v>114</v>
      </c>
      <c r="B300" s="89" t="s">
        <v>115</v>
      </c>
      <c r="C300" s="18">
        <v>12</v>
      </c>
      <c r="D300" s="18">
        <v>145</v>
      </c>
      <c r="E300" s="146" t="s">
        <v>3</v>
      </c>
      <c r="F300" s="5" t="s">
        <v>1</v>
      </c>
      <c r="G300" s="105">
        <v>55</v>
      </c>
      <c r="H300" s="151">
        <f t="shared" si="32"/>
        <v>35</v>
      </c>
      <c r="I300" s="191">
        <v>17.399999999999999</v>
      </c>
      <c r="J300" s="192">
        <v>8.92</v>
      </c>
      <c r="K300" s="122">
        <v>731</v>
      </c>
      <c r="L300" s="117">
        <v>664</v>
      </c>
      <c r="M300" s="127">
        <v>562</v>
      </c>
      <c r="N300" s="127">
        <v>443</v>
      </c>
      <c r="O300" s="128">
        <v>365</v>
      </c>
      <c r="P300" s="75">
        <v>350</v>
      </c>
      <c r="Q300" s="159" t="str">
        <f t="shared" si="33"/>
        <v>≥ 119 mm</v>
      </c>
      <c r="R300" s="159" t="str">
        <f t="shared" si="34"/>
        <v>≥ 120 mm</v>
      </c>
      <c r="S300" s="5" t="s">
        <v>54</v>
      </c>
      <c r="T300" s="5"/>
      <c r="U300" s="5" t="s">
        <v>55</v>
      </c>
      <c r="V300" s="111"/>
      <c r="W300" s="112" t="s">
        <v>22</v>
      </c>
      <c r="X300" s="153"/>
      <c r="Y300"/>
      <c r="Z300"/>
      <c r="AA300"/>
      <c r="AB300" s="144"/>
    </row>
    <row r="301" spans="1:28" s="15" customFormat="1" ht="13.95" customHeight="1" x14ac:dyDescent="0.3">
      <c r="A301" s="88" t="s">
        <v>114</v>
      </c>
      <c r="B301" s="89" t="s">
        <v>115</v>
      </c>
      <c r="C301" s="18">
        <v>12</v>
      </c>
      <c r="D301" s="18">
        <v>145</v>
      </c>
      <c r="E301" s="146" t="s">
        <v>3</v>
      </c>
      <c r="F301" s="5" t="s">
        <v>1</v>
      </c>
      <c r="G301" s="105">
        <v>50</v>
      </c>
      <c r="H301" s="151">
        <f t="shared" si="32"/>
        <v>40</v>
      </c>
      <c r="I301" s="191">
        <v>17.399999999999999</v>
      </c>
      <c r="J301" s="192">
        <v>8.92</v>
      </c>
      <c r="K301" s="122">
        <v>684</v>
      </c>
      <c r="L301" s="117">
        <v>621</v>
      </c>
      <c r="M301" s="127">
        <v>526</v>
      </c>
      <c r="N301" s="127">
        <v>414</v>
      </c>
      <c r="O301" s="128">
        <v>342</v>
      </c>
      <c r="P301" s="75">
        <v>350</v>
      </c>
      <c r="Q301" s="159" t="str">
        <f t="shared" si="33"/>
        <v>≥ 112 mm</v>
      </c>
      <c r="R301" s="159" t="str">
        <f t="shared" si="34"/>
        <v>≥ 120 mm</v>
      </c>
      <c r="S301" s="5" t="s">
        <v>54</v>
      </c>
      <c r="T301" s="5"/>
      <c r="U301" s="5" t="s">
        <v>55</v>
      </c>
      <c r="V301" s="111"/>
      <c r="W301" s="112" t="s">
        <v>22</v>
      </c>
      <c r="X301" s="153"/>
      <c r="Y301"/>
      <c r="Z301"/>
      <c r="AA301"/>
      <c r="AB301" s="144"/>
    </row>
    <row r="302" spans="1:28" s="15" customFormat="1" ht="13.95" customHeight="1" x14ac:dyDescent="0.3">
      <c r="A302" s="88" t="s">
        <v>114</v>
      </c>
      <c r="B302" s="89" t="s">
        <v>115</v>
      </c>
      <c r="C302" s="18">
        <v>12</v>
      </c>
      <c r="D302" s="18">
        <v>145</v>
      </c>
      <c r="E302" s="146" t="s">
        <v>3</v>
      </c>
      <c r="F302" s="5" t="s">
        <v>1</v>
      </c>
      <c r="G302" s="105">
        <v>45</v>
      </c>
      <c r="H302" s="151">
        <f t="shared" si="32"/>
        <v>45</v>
      </c>
      <c r="I302" s="191">
        <v>17.399999999999999</v>
      </c>
      <c r="J302" s="192">
        <v>8.92</v>
      </c>
      <c r="K302" s="122">
        <v>631</v>
      </c>
      <c r="L302" s="117">
        <v>574</v>
      </c>
      <c r="M302" s="127">
        <v>485</v>
      </c>
      <c r="N302" s="127">
        <v>382</v>
      </c>
      <c r="O302" s="128">
        <v>315</v>
      </c>
      <c r="P302" s="75">
        <v>350</v>
      </c>
      <c r="Q302" s="159" t="str">
        <f t="shared" si="33"/>
        <v>≥ 103 mm</v>
      </c>
      <c r="R302" s="159" t="str">
        <f t="shared" si="34"/>
        <v>≥ 120 mm</v>
      </c>
      <c r="S302" s="5" t="s">
        <v>54</v>
      </c>
      <c r="T302" s="5"/>
      <c r="U302" s="5" t="s">
        <v>55</v>
      </c>
      <c r="V302" s="111"/>
      <c r="W302" s="112" t="s">
        <v>22</v>
      </c>
      <c r="X302" s="153"/>
      <c r="Y302"/>
      <c r="Z302"/>
      <c r="AA302"/>
      <c r="AB302" s="144"/>
    </row>
    <row r="303" spans="1:28" s="15" customFormat="1" ht="13.95" customHeight="1" x14ac:dyDescent="0.3">
      <c r="A303" s="88" t="s">
        <v>114</v>
      </c>
      <c r="B303" s="89" t="s">
        <v>115</v>
      </c>
      <c r="C303" s="18">
        <v>12</v>
      </c>
      <c r="D303" s="18">
        <v>145</v>
      </c>
      <c r="E303" s="146" t="s">
        <v>3</v>
      </c>
      <c r="F303" s="5" t="s">
        <v>1</v>
      </c>
      <c r="G303" s="105">
        <v>40</v>
      </c>
      <c r="H303" s="151">
        <f t="shared" si="32"/>
        <v>50</v>
      </c>
      <c r="I303" s="191">
        <v>16</v>
      </c>
      <c r="J303" s="192">
        <v>8.23</v>
      </c>
      <c r="K303" s="122">
        <v>529</v>
      </c>
      <c r="L303" s="117">
        <v>481</v>
      </c>
      <c r="M303" s="127">
        <v>407</v>
      </c>
      <c r="N303" s="127">
        <v>321</v>
      </c>
      <c r="O303" s="128">
        <v>264</v>
      </c>
      <c r="P303" s="75">
        <v>350</v>
      </c>
      <c r="Q303" s="159" t="str">
        <f t="shared" si="33"/>
        <v>≥ 94 mm</v>
      </c>
      <c r="R303" s="159" t="str">
        <f t="shared" si="34"/>
        <v>≥ 120 mm</v>
      </c>
      <c r="S303" s="5" t="s">
        <v>54</v>
      </c>
      <c r="T303" s="5"/>
      <c r="U303" s="5" t="s">
        <v>55</v>
      </c>
      <c r="V303" s="111"/>
      <c r="W303" s="112" t="s">
        <v>22</v>
      </c>
      <c r="X303" s="153"/>
      <c r="Y303"/>
      <c r="Z303"/>
      <c r="AA303"/>
      <c r="AB303" s="144"/>
    </row>
    <row r="304" spans="1:28" s="15" customFormat="1" ht="13.95" customHeight="1" x14ac:dyDescent="0.3">
      <c r="A304" s="88" t="s">
        <v>114</v>
      </c>
      <c r="B304" s="89" t="s">
        <v>115</v>
      </c>
      <c r="C304" s="18">
        <v>12</v>
      </c>
      <c r="D304" s="18">
        <v>145</v>
      </c>
      <c r="E304" s="146" t="s">
        <v>3</v>
      </c>
      <c r="F304" s="5" t="s">
        <v>1</v>
      </c>
      <c r="G304" s="105">
        <v>35</v>
      </c>
      <c r="H304" s="151">
        <f t="shared" si="32"/>
        <v>55</v>
      </c>
      <c r="I304" s="191">
        <v>14.7</v>
      </c>
      <c r="J304" s="192">
        <v>7.54</v>
      </c>
      <c r="K304" s="122">
        <v>432</v>
      </c>
      <c r="L304" s="117">
        <v>393</v>
      </c>
      <c r="M304" s="127">
        <v>332</v>
      </c>
      <c r="N304" s="127">
        <v>262</v>
      </c>
      <c r="O304" s="128">
        <v>216</v>
      </c>
      <c r="P304" s="75">
        <v>350</v>
      </c>
      <c r="Q304" s="159" t="str">
        <f t="shared" si="33"/>
        <v>≥ 84 mm</v>
      </c>
      <c r="R304" s="159" t="str">
        <f t="shared" si="34"/>
        <v>≥ 120 mm</v>
      </c>
      <c r="S304" s="5" t="s">
        <v>54</v>
      </c>
      <c r="T304" s="5"/>
      <c r="U304" s="5" t="s">
        <v>55</v>
      </c>
      <c r="V304" s="111"/>
      <c r="W304" s="112" t="s">
        <v>22</v>
      </c>
      <c r="X304" s="153"/>
      <c r="Y304"/>
      <c r="Z304"/>
      <c r="AA304"/>
      <c r="AB304" s="144"/>
    </row>
    <row r="305" spans="1:28" s="15" customFormat="1" ht="13.95" customHeight="1" x14ac:dyDescent="0.3">
      <c r="A305" s="88" t="s">
        <v>114</v>
      </c>
      <c r="B305" s="89" t="s">
        <v>115</v>
      </c>
      <c r="C305" s="18">
        <v>12</v>
      </c>
      <c r="D305" s="18">
        <v>145</v>
      </c>
      <c r="E305" s="146" t="s">
        <v>3</v>
      </c>
      <c r="F305" s="5" t="s">
        <v>1</v>
      </c>
      <c r="G305" s="105">
        <v>30</v>
      </c>
      <c r="H305" s="170">
        <f t="shared" si="32"/>
        <v>60</v>
      </c>
      <c r="I305" s="203">
        <v>13.3</v>
      </c>
      <c r="J305" s="204">
        <v>6.84</v>
      </c>
      <c r="K305" s="126">
        <v>342</v>
      </c>
      <c r="L305" s="121">
        <v>311</v>
      </c>
      <c r="M305" s="135">
        <v>263</v>
      </c>
      <c r="N305" s="135">
        <v>207</v>
      </c>
      <c r="O305" s="136">
        <v>171</v>
      </c>
      <c r="P305" s="75">
        <v>350</v>
      </c>
      <c r="Q305" s="159" t="str">
        <f t="shared" si="33"/>
        <v>≥ 80 mm</v>
      </c>
      <c r="R305" s="159" t="str">
        <f t="shared" si="34"/>
        <v>≥ 120 mm</v>
      </c>
      <c r="S305" s="5" t="s">
        <v>54</v>
      </c>
      <c r="T305" s="5"/>
      <c r="U305" s="5" t="s">
        <v>55</v>
      </c>
      <c r="V305" s="111"/>
      <c r="W305" s="112" t="s">
        <v>22</v>
      </c>
      <c r="X305" s="153"/>
      <c r="Y305"/>
      <c r="Z305"/>
      <c r="AA305"/>
      <c r="AB305" s="144"/>
    </row>
    <row r="306" spans="1:28" s="15" customFormat="1" ht="13.95" customHeight="1" x14ac:dyDescent="0.3">
      <c r="A306" s="88" t="s">
        <v>114</v>
      </c>
      <c r="B306" s="89" t="s">
        <v>115</v>
      </c>
      <c r="C306" s="18">
        <v>12</v>
      </c>
      <c r="D306" s="18">
        <v>145</v>
      </c>
      <c r="E306" s="146" t="s">
        <v>3</v>
      </c>
      <c r="F306" s="5" t="s">
        <v>2</v>
      </c>
      <c r="G306" s="69">
        <v>90</v>
      </c>
      <c r="H306" s="149">
        <v>0</v>
      </c>
      <c r="I306" s="193">
        <v>12.05</v>
      </c>
      <c r="J306" s="192">
        <v>8.92</v>
      </c>
      <c r="K306" s="122">
        <v>892</v>
      </c>
      <c r="L306" s="117">
        <v>811</v>
      </c>
      <c r="M306" s="127">
        <v>686</v>
      </c>
      <c r="N306" s="127">
        <v>541</v>
      </c>
      <c r="O306" s="128">
        <v>446</v>
      </c>
      <c r="P306" s="75">
        <v>350</v>
      </c>
      <c r="Q306" s="159" t="str">
        <f t="shared" ref="Q306:Q318" si="35">"≥ "&amp;MAX(80,D306,150)&amp;" mm"</f>
        <v>≥ 150 mm</v>
      </c>
      <c r="R306" s="159" t="str">
        <f t="shared" ref="R306:R318" si="36">"≥ "&amp;MAX(10*C306,D306,150)&amp;" mm"</f>
        <v>≥ 150 mm</v>
      </c>
      <c r="S306" s="5" t="s">
        <v>54</v>
      </c>
      <c r="T306" s="5"/>
      <c r="U306" s="5" t="s">
        <v>55</v>
      </c>
      <c r="V306" s="159" t="s">
        <v>57</v>
      </c>
      <c r="W306" s="112" t="s">
        <v>22</v>
      </c>
      <c r="X306" s="153"/>
      <c r="Y306" s="144"/>
      <c r="Z306" s="144"/>
      <c r="AA306" s="144"/>
      <c r="AB306" s="144"/>
    </row>
    <row r="307" spans="1:28" s="15" customFormat="1" ht="13.95" customHeight="1" x14ac:dyDescent="0.3">
      <c r="A307" s="88" t="s">
        <v>114</v>
      </c>
      <c r="B307" s="89" t="s">
        <v>115</v>
      </c>
      <c r="C307" s="18">
        <v>12</v>
      </c>
      <c r="D307" s="18">
        <v>145</v>
      </c>
      <c r="E307" s="146" t="s">
        <v>3</v>
      </c>
      <c r="F307" s="5" t="s">
        <v>2</v>
      </c>
      <c r="G307" s="69">
        <v>90</v>
      </c>
      <c r="H307" s="150">
        <v>5</v>
      </c>
      <c r="I307" s="193">
        <v>11.94</v>
      </c>
      <c r="J307" s="194">
        <v>8.85</v>
      </c>
      <c r="K307" s="122">
        <v>881</v>
      </c>
      <c r="L307" s="117">
        <v>801</v>
      </c>
      <c r="M307" s="127">
        <v>678</v>
      </c>
      <c r="N307" s="127">
        <v>534</v>
      </c>
      <c r="O307" s="128">
        <v>441</v>
      </c>
      <c r="P307" s="75">
        <v>350</v>
      </c>
      <c r="Q307" s="159" t="str">
        <f t="shared" si="35"/>
        <v>≥ 150 mm</v>
      </c>
      <c r="R307" s="159" t="str">
        <f t="shared" si="36"/>
        <v>≥ 150 mm</v>
      </c>
      <c r="S307" s="5" t="s">
        <v>54</v>
      </c>
      <c r="T307" s="5"/>
      <c r="U307" s="5" t="s">
        <v>55</v>
      </c>
      <c r="V307" s="159" t="s">
        <v>57</v>
      </c>
      <c r="W307" s="112" t="s">
        <v>22</v>
      </c>
      <c r="X307" s="153"/>
      <c r="Y307" s="144"/>
      <c r="Z307" s="144"/>
      <c r="AA307" s="144"/>
      <c r="AB307" s="144"/>
    </row>
    <row r="308" spans="1:28" s="15" customFormat="1" ht="13.95" customHeight="1" x14ac:dyDescent="0.3">
      <c r="A308" s="88" t="s">
        <v>114</v>
      </c>
      <c r="B308" s="89" t="s">
        <v>115</v>
      </c>
      <c r="C308" s="18">
        <v>12</v>
      </c>
      <c r="D308" s="18">
        <v>145</v>
      </c>
      <c r="E308" s="146" t="s">
        <v>3</v>
      </c>
      <c r="F308" s="5" t="s">
        <v>2</v>
      </c>
      <c r="G308" s="69">
        <v>90</v>
      </c>
      <c r="H308" s="150">
        <v>10</v>
      </c>
      <c r="I308" s="193">
        <v>11.65</v>
      </c>
      <c r="J308" s="194">
        <v>8.6300000000000008</v>
      </c>
      <c r="K308" s="122">
        <v>850</v>
      </c>
      <c r="L308" s="117">
        <v>773</v>
      </c>
      <c r="M308" s="127">
        <v>654</v>
      </c>
      <c r="N308" s="127">
        <v>515</v>
      </c>
      <c r="O308" s="128">
        <v>425</v>
      </c>
      <c r="P308" s="75">
        <v>350</v>
      </c>
      <c r="Q308" s="159" t="str">
        <f t="shared" si="35"/>
        <v>≥ 150 mm</v>
      </c>
      <c r="R308" s="159" t="str">
        <f t="shared" si="36"/>
        <v>≥ 150 mm</v>
      </c>
      <c r="S308" s="5" t="s">
        <v>54</v>
      </c>
      <c r="T308" s="5"/>
      <c r="U308" s="5" t="s">
        <v>55</v>
      </c>
      <c r="V308" s="159" t="s">
        <v>57</v>
      </c>
      <c r="W308" s="112" t="s">
        <v>22</v>
      </c>
      <c r="X308" s="153"/>
      <c r="Y308" s="144"/>
      <c r="Z308" s="144"/>
      <c r="AA308" s="144"/>
      <c r="AB308" s="144"/>
    </row>
    <row r="309" spans="1:28" s="15" customFormat="1" ht="13.95" customHeight="1" x14ac:dyDescent="0.3">
      <c r="A309" s="88" t="s">
        <v>114</v>
      </c>
      <c r="B309" s="89" t="s">
        <v>115</v>
      </c>
      <c r="C309" s="18">
        <v>12</v>
      </c>
      <c r="D309" s="18">
        <v>145</v>
      </c>
      <c r="E309" s="146" t="s">
        <v>3</v>
      </c>
      <c r="F309" s="5" t="s">
        <v>2</v>
      </c>
      <c r="G309" s="69">
        <v>90</v>
      </c>
      <c r="H309" s="150">
        <v>15</v>
      </c>
      <c r="I309" s="193">
        <v>11.22</v>
      </c>
      <c r="J309" s="194">
        <v>8.31</v>
      </c>
      <c r="K309" s="122">
        <v>803</v>
      </c>
      <c r="L309" s="117">
        <v>730</v>
      </c>
      <c r="M309" s="127">
        <v>618</v>
      </c>
      <c r="N309" s="127">
        <v>487</v>
      </c>
      <c r="O309" s="128">
        <v>402</v>
      </c>
      <c r="P309" s="75">
        <v>350</v>
      </c>
      <c r="Q309" s="159" t="str">
        <f t="shared" si="35"/>
        <v>≥ 150 mm</v>
      </c>
      <c r="R309" s="159" t="str">
        <f t="shared" si="36"/>
        <v>≥ 150 mm</v>
      </c>
      <c r="S309" s="5" t="s">
        <v>54</v>
      </c>
      <c r="T309" s="5"/>
      <c r="U309" s="5" t="s">
        <v>55</v>
      </c>
      <c r="V309" s="159" t="s">
        <v>57</v>
      </c>
      <c r="W309" s="112" t="s">
        <v>22</v>
      </c>
      <c r="X309" s="153"/>
      <c r="Y309" s="144"/>
      <c r="Z309" s="144"/>
      <c r="AA309" s="144"/>
      <c r="AB309" s="144"/>
    </row>
    <row r="310" spans="1:28" s="15" customFormat="1" ht="13.95" customHeight="1" x14ac:dyDescent="0.3">
      <c r="A310" s="88" t="s">
        <v>114</v>
      </c>
      <c r="B310" s="89" t="s">
        <v>115</v>
      </c>
      <c r="C310" s="18">
        <v>12</v>
      </c>
      <c r="D310" s="18">
        <v>145</v>
      </c>
      <c r="E310" s="146" t="s">
        <v>3</v>
      </c>
      <c r="F310" s="5" t="s">
        <v>2</v>
      </c>
      <c r="G310" s="69">
        <v>90</v>
      </c>
      <c r="H310" s="150">
        <v>20</v>
      </c>
      <c r="I310" s="193">
        <v>10.71</v>
      </c>
      <c r="J310" s="194">
        <v>7.93</v>
      </c>
      <c r="K310" s="122">
        <v>745</v>
      </c>
      <c r="L310" s="117">
        <v>678</v>
      </c>
      <c r="M310" s="127">
        <v>573</v>
      </c>
      <c r="N310" s="127">
        <v>452</v>
      </c>
      <c r="O310" s="128">
        <v>373</v>
      </c>
      <c r="P310" s="75">
        <v>350</v>
      </c>
      <c r="Q310" s="159" t="str">
        <f t="shared" si="35"/>
        <v>≥ 150 mm</v>
      </c>
      <c r="R310" s="159" t="str">
        <f t="shared" si="36"/>
        <v>≥ 150 mm</v>
      </c>
      <c r="S310" s="5" t="s">
        <v>54</v>
      </c>
      <c r="T310" s="5"/>
      <c r="U310" s="5" t="s">
        <v>55</v>
      </c>
      <c r="V310" s="159" t="s">
        <v>57</v>
      </c>
      <c r="W310" s="112" t="s">
        <v>22</v>
      </c>
      <c r="X310" s="153"/>
      <c r="Y310" s="144"/>
      <c r="Z310" s="144"/>
      <c r="AA310" s="144"/>
      <c r="AB310" s="144"/>
    </row>
    <row r="311" spans="1:28" s="15" customFormat="1" ht="13.95" customHeight="1" x14ac:dyDescent="0.3">
      <c r="A311" s="88" t="s">
        <v>114</v>
      </c>
      <c r="B311" s="89" t="s">
        <v>115</v>
      </c>
      <c r="C311" s="18">
        <v>12</v>
      </c>
      <c r="D311" s="18">
        <v>145</v>
      </c>
      <c r="E311" s="146" t="s">
        <v>3</v>
      </c>
      <c r="F311" s="5" t="s">
        <v>2</v>
      </c>
      <c r="G311" s="69">
        <v>90</v>
      </c>
      <c r="H311" s="150">
        <v>25</v>
      </c>
      <c r="I311" s="193">
        <v>10.16</v>
      </c>
      <c r="J311" s="194">
        <v>7.53</v>
      </c>
      <c r="K311" s="122">
        <v>682</v>
      </c>
      <c r="L311" s="117">
        <v>620</v>
      </c>
      <c r="M311" s="127">
        <v>525</v>
      </c>
      <c r="N311" s="127">
        <v>414</v>
      </c>
      <c r="O311" s="128">
        <v>341</v>
      </c>
      <c r="P311" s="75">
        <v>350</v>
      </c>
      <c r="Q311" s="159" t="str">
        <f t="shared" si="35"/>
        <v>≥ 150 mm</v>
      </c>
      <c r="R311" s="159" t="str">
        <f t="shared" si="36"/>
        <v>≥ 150 mm</v>
      </c>
      <c r="S311" s="5" t="s">
        <v>54</v>
      </c>
      <c r="T311" s="5"/>
      <c r="U311" s="5" t="s">
        <v>55</v>
      </c>
      <c r="V311" s="159" t="s">
        <v>57</v>
      </c>
      <c r="W311" s="112" t="s">
        <v>22</v>
      </c>
      <c r="X311" s="153"/>
      <c r="Y311" s="144"/>
      <c r="Z311" s="144"/>
      <c r="AA311" s="144"/>
      <c r="AB311" s="144"/>
    </row>
    <row r="312" spans="1:28" s="15" customFormat="1" ht="13.95" customHeight="1" x14ac:dyDescent="0.3">
      <c r="A312" s="88" t="s">
        <v>114</v>
      </c>
      <c r="B312" s="89" t="s">
        <v>115</v>
      </c>
      <c r="C312" s="18">
        <v>12</v>
      </c>
      <c r="D312" s="18">
        <v>145</v>
      </c>
      <c r="E312" s="146" t="s">
        <v>3</v>
      </c>
      <c r="F312" s="5" t="s">
        <v>2</v>
      </c>
      <c r="G312" s="69">
        <v>90</v>
      </c>
      <c r="H312" s="150">
        <v>30</v>
      </c>
      <c r="I312" s="193">
        <v>9.6199999999999992</v>
      </c>
      <c r="J312" s="194">
        <v>7.13</v>
      </c>
      <c r="K312" s="122">
        <v>617</v>
      </c>
      <c r="L312" s="117">
        <v>561</v>
      </c>
      <c r="M312" s="127">
        <v>475</v>
      </c>
      <c r="N312" s="127">
        <v>374</v>
      </c>
      <c r="O312" s="128">
        <v>309</v>
      </c>
      <c r="P312" s="75">
        <v>350</v>
      </c>
      <c r="Q312" s="159" t="str">
        <f t="shared" si="35"/>
        <v>≥ 150 mm</v>
      </c>
      <c r="R312" s="159" t="str">
        <f t="shared" si="36"/>
        <v>≥ 150 mm</v>
      </c>
      <c r="S312" s="5" t="s">
        <v>54</v>
      </c>
      <c r="T312" s="5"/>
      <c r="U312" s="5" t="s">
        <v>55</v>
      </c>
      <c r="V312" s="159" t="s">
        <v>57</v>
      </c>
      <c r="W312" s="112" t="s">
        <v>22</v>
      </c>
      <c r="X312" s="153"/>
      <c r="Y312" s="144"/>
      <c r="Z312" s="144"/>
      <c r="AA312" s="144"/>
      <c r="AB312" s="144"/>
    </row>
    <row r="313" spans="1:28" s="15" customFormat="1" ht="13.95" customHeight="1" x14ac:dyDescent="0.3">
      <c r="A313" s="88" t="s">
        <v>114</v>
      </c>
      <c r="B313" s="89" t="s">
        <v>115</v>
      </c>
      <c r="C313" s="18">
        <v>12</v>
      </c>
      <c r="D313" s="18">
        <v>145</v>
      </c>
      <c r="E313" s="146" t="s">
        <v>3</v>
      </c>
      <c r="F313" s="5" t="s">
        <v>2</v>
      </c>
      <c r="G313" s="69">
        <v>90</v>
      </c>
      <c r="H313" s="150">
        <v>35</v>
      </c>
      <c r="I313" s="193">
        <v>9.1199999999999992</v>
      </c>
      <c r="J313" s="194">
        <v>6.75</v>
      </c>
      <c r="K313" s="122">
        <v>553</v>
      </c>
      <c r="L313" s="117">
        <v>503</v>
      </c>
      <c r="M313" s="127">
        <v>426</v>
      </c>
      <c r="N313" s="127">
        <v>335</v>
      </c>
      <c r="O313" s="128">
        <v>277</v>
      </c>
      <c r="P313" s="75">
        <v>350</v>
      </c>
      <c r="Q313" s="159" t="str">
        <f t="shared" si="35"/>
        <v>≥ 150 mm</v>
      </c>
      <c r="R313" s="159" t="str">
        <f t="shared" si="36"/>
        <v>≥ 150 mm</v>
      </c>
      <c r="S313" s="5" t="s">
        <v>54</v>
      </c>
      <c r="T313" s="5"/>
      <c r="U313" s="5" t="s">
        <v>55</v>
      </c>
      <c r="V313" s="159" t="s">
        <v>57</v>
      </c>
      <c r="W313" s="112" t="s">
        <v>22</v>
      </c>
      <c r="X313" s="153"/>
      <c r="Y313" s="144"/>
      <c r="Z313" s="144"/>
      <c r="AA313" s="144"/>
      <c r="AB313" s="144"/>
    </row>
    <row r="314" spans="1:28" s="15" customFormat="1" ht="13.95" customHeight="1" x14ac:dyDescent="0.3">
      <c r="A314" s="88" t="s">
        <v>114</v>
      </c>
      <c r="B314" s="89" t="s">
        <v>115</v>
      </c>
      <c r="C314" s="18">
        <v>12</v>
      </c>
      <c r="D314" s="18">
        <v>145</v>
      </c>
      <c r="E314" s="146" t="s">
        <v>3</v>
      </c>
      <c r="F314" s="146" t="s">
        <v>2</v>
      </c>
      <c r="G314" s="69">
        <v>90</v>
      </c>
      <c r="H314" s="150">
        <v>40</v>
      </c>
      <c r="I314" s="193">
        <v>8.66</v>
      </c>
      <c r="J314" s="194">
        <v>6.41</v>
      </c>
      <c r="K314" s="122">
        <v>491</v>
      </c>
      <c r="L314" s="117">
        <v>447</v>
      </c>
      <c r="M314" s="127">
        <v>378</v>
      </c>
      <c r="N314" s="127">
        <v>298</v>
      </c>
      <c r="O314" s="128">
        <v>246</v>
      </c>
      <c r="P314" s="171">
        <v>350</v>
      </c>
      <c r="Q314" s="159" t="str">
        <f t="shared" si="35"/>
        <v>≥ 150 mm</v>
      </c>
      <c r="R314" s="159" t="str">
        <f t="shared" si="36"/>
        <v>≥ 150 mm</v>
      </c>
      <c r="S314" s="5" t="s">
        <v>54</v>
      </c>
      <c r="T314" s="5"/>
      <c r="U314" s="5" t="s">
        <v>55</v>
      </c>
      <c r="V314" s="159" t="s">
        <v>57</v>
      </c>
      <c r="W314" s="112" t="s">
        <v>22</v>
      </c>
      <c r="X314" s="153"/>
      <c r="Y314" s="144"/>
      <c r="Z314" s="144"/>
      <c r="AA314" s="144"/>
      <c r="AB314" s="144"/>
    </row>
    <row r="315" spans="1:28" s="15" customFormat="1" ht="13.95" customHeight="1" x14ac:dyDescent="0.3">
      <c r="A315" s="88" t="s">
        <v>114</v>
      </c>
      <c r="B315" s="89" t="s">
        <v>115</v>
      </c>
      <c r="C315" s="18">
        <v>12</v>
      </c>
      <c r="D315" s="18">
        <v>145</v>
      </c>
      <c r="E315" s="146" t="s">
        <v>3</v>
      </c>
      <c r="F315" s="146" t="s">
        <v>2</v>
      </c>
      <c r="G315" s="69">
        <v>90</v>
      </c>
      <c r="H315" s="150">
        <v>45</v>
      </c>
      <c r="I315" s="193">
        <v>8.25</v>
      </c>
      <c r="J315" s="194">
        <v>6.11</v>
      </c>
      <c r="K315" s="122">
        <v>432</v>
      </c>
      <c r="L315" s="117">
        <v>393</v>
      </c>
      <c r="M315" s="127">
        <v>332</v>
      </c>
      <c r="N315" s="127">
        <v>262</v>
      </c>
      <c r="O315" s="128">
        <v>216</v>
      </c>
      <c r="P315" s="171">
        <v>350</v>
      </c>
      <c r="Q315" s="159" t="str">
        <f t="shared" si="35"/>
        <v>≥ 150 mm</v>
      </c>
      <c r="R315" s="159" t="str">
        <f t="shared" si="36"/>
        <v>≥ 150 mm</v>
      </c>
      <c r="S315" s="5" t="s">
        <v>54</v>
      </c>
      <c r="T315" s="5"/>
      <c r="U315" s="5" t="s">
        <v>55</v>
      </c>
      <c r="V315" s="159" t="s">
        <v>57</v>
      </c>
      <c r="W315" s="112" t="s">
        <v>22</v>
      </c>
      <c r="X315" s="153"/>
      <c r="Y315" s="144"/>
      <c r="Z315" s="144"/>
      <c r="AA315" s="144"/>
      <c r="AB315" s="144"/>
    </row>
    <row r="316" spans="1:28" s="15" customFormat="1" ht="13.95" customHeight="1" x14ac:dyDescent="0.3">
      <c r="A316" s="88" t="s">
        <v>114</v>
      </c>
      <c r="B316" s="89" t="s">
        <v>115</v>
      </c>
      <c r="C316" s="18">
        <v>12</v>
      </c>
      <c r="D316" s="18">
        <v>145</v>
      </c>
      <c r="E316" s="5" t="s">
        <v>3</v>
      </c>
      <c r="F316" s="146" t="s">
        <v>2</v>
      </c>
      <c r="G316" s="69">
        <v>90</v>
      </c>
      <c r="H316" s="150">
        <v>50</v>
      </c>
      <c r="I316" s="193">
        <v>7.89</v>
      </c>
      <c r="J316" s="194">
        <v>5.85</v>
      </c>
      <c r="K316" s="122">
        <v>376</v>
      </c>
      <c r="L316" s="117">
        <v>342</v>
      </c>
      <c r="M316" s="127">
        <v>289</v>
      </c>
      <c r="N316" s="127">
        <v>228</v>
      </c>
      <c r="O316" s="128">
        <v>188</v>
      </c>
      <c r="P316" s="171">
        <v>350</v>
      </c>
      <c r="Q316" s="159" t="str">
        <f t="shared" si="35"/>
        <v>≥ 150 mm</v>
      </c>
      <c r="R316" s="159" t="str">
        <f t="shared" si="36"/>
        <v>≥ 150 mm</v>
      </c>
      <c r="S316" s="5" t="s">
        <v>54</v>
      </c>
      <c r="T316" s="5"/>
      <c r="U316" s="5" t="s">
        <v>55</v>
      </c>
      <c r="V316" s="159" t="s">
        <v>57</v>
      </c>
      <c r="W316" s="112" t="s">
        <v>22</v>
      </c>
      <c r="X316" s="18"/>
      <c r="Y316" s="144"/>
      <c r="Z316" s="144"/>
      <c r="AA316" s="144"/>
      <c r="AB316" s="144"/>
    </row>
    <row r="317" spans="1:28" s="15" customFormat="1" ht="13.95" customHeight="1" x14ac:dyDescent="0.3">
      <c r="A317" s="88" t="s">
        <v>114</v>
      </c>
      <c r="B317" s="89" t="s">
        <v>115</v>
      </c>
      <c r="C317" s="18">
        <v>12</v>
      </c>
      <c r="D317" s="18">
        <v>145</v>
      </c>
      <c r="E317" s="5" t="s">
        <v>3</v>
      </c>
      <c r="F317" s="146" t="s">
        <v>2</v>
      </c>
      <c r="G317" s="69">
        <v>90</v>
      </c>
      <c r="H317" s="150">
        <v>55</v>
      </c>
      <c r="I317" s="193">
        <v>7.59</v>
      </c>
      <c r="J317" s="194">
        <v>5.62</v>
      </c>
      <c r="K317" s="122">
        <v>322</v>
      </c>
      <c r="L317" s="117">
        <v>293</v>
      </c>
      <c r="M317" s="127">
        <v>248</v>
      </c>
      <c r="N317" s="127">
        <v>195</v>
      </c>
      <c r="O317" s="128">
        <v>161</v>
      </c>
      <c r="P317" s="171">
        <v>350</v>
      </c>
      <c r="Q317" s="159" t="str">
        <f t="shared" si="35"/>
        <v>≥ 150 mm</v>
      </c>
      <c r="R317" s="159" t="str">
        <f t="shared" si="36"/>
        <v>≥ 150 mm</v>
      </c>
      <c r="S317" s="5" t="s">
        <v>54</v>
      </c>
      <c r="T317" s="5"/>
      <c r="U317" s="5" t="s">
        <v>55</v>
      </c>
      <c r="V317" s="159" t="s">
        <v>57</v>
      </c>
      <c r="W317" s="112" t="s">
        <v>22</v>
      </c>
      <c r="X317" s="18"/>
      <c r="Y317" s="144"/>
      <c r="Z317" s="144"/>
      <c r="AA317" s="144"/>
      <c r="AB317" s="144"/>
    </row>
    <row r="318" spans="1:28" s="15" customFormat="1" ht="13.95" customHeight="1" x14ac:dyDescent="0.3">
      <c r="A318" s="88" t="s">
        <v>114</v>
      </c>
      <c r="B318" s="6" t="s">
        <v>115</v>
      </c>
      <c r="C318" s="18">
        <v>12</v>
      </c>
      <c r="D318" s="18">
        <v>145</v>
      </c>
      <c r="E318" s="5" t="s">
        <v>3</v>
      </c>
      <c r="F318" s="5" t="s">
        <v>2</v>
      </c>
      <c r="G318" s="166">
        <v>90</v>
      </c>
      <c r="H318" s="150">
        <v>60</v>
      </c>
      <c r="I318" s="193">
        <v>7.33</v>
      </c>
      <c r="J318" s="194">
        <v>5.43</v>
      </c>
      <c r="K318" s="122">
        <v>272</v>
      </c>
      <c r="L318" s="117">
        <v>247</v>
      </c>
      <c r="M318" s="127">
        <v>209</v>
      </c>
      <c r="N318" s="127">
        <v>165</v>
      </c>
      <c r="O318" s="128">
        <v>136</v>
      </c>
      <c r="P318" s="75">
        <v>350</v>
      </c>
      <c r="Q318" s="159" t="str">
        <f t="shared" si="35"/>
        <v>≥ 150 mm</v>
      </c>
      <c r="R318" s="159" t="str">
        <f t="shared" si="36"/>
        <v>≥ 150 mm</v>
      </c>
      <c r="S318" s="5" t="s">
        <v>54</v>
      </c>
      <c r="T318" s="5"/>
      <c r="U318" s="5" t="s">
        <v>55</v>
      </c>
      <c r="V318" s="159" t="s">
        <v>57</v>
      </c>
      <c r="W318" s="112" t="s">
        <v>22</v>
      </c>
      <c r="X318" s="18"/>
      <c r="Y318" s="144"/>
      <c r="Z318" s="144"/>
      <c r="AA318" s="144"/>
      <c r="AB318" s="144"/>
    </row>
    <row r="319" spans="1:28" ht="13.95" customHeight="1" x14ac:dyDescent="0.3">
      <c r="A319" s="88" t="s">
        <v>92</v>
      </c>
      <c r="B319" s="89" t="s">
        <v>93</v>
      </c>
      <c r="C319" s="93">
        <v>12</v>
      </c>
      <c r="D319" s="93">
        <v>145</v>
      </c>
      <c r="E319" s="147" t="s">
        <v>5</v>
      </c>
      <c r="F319" s="88" t="s">
        <v>1</v>
      </c>
      <c r="G319" s="105">
        <v>0</v>
      </c>
      <c r="H319" s="161">
        <v>0</v>
      </c>
      <c r="I319" s="191">
        <v>5.2</v>
      </c>
      <c r="J319" s="192">
        <v>2.68</v>
      </c>
      <c r="K319" s="122">
        <v>268</v>
      </c>
      <c r="L319" s="117">
        <v>243</v>
      </c>
      <c r="M319" s="127">
        <v>206</v>
      </c>
      <c r="N319" s="127">
        <v>162</v>
      </c>
      <c r="O319" s="128">
        <v>134</v>
      </c>
      <c r="P319" s="163">
        <v>350</v>
      </c>
      <c r="Q319" s="165"/>
      <c r="R319" s="94" t="s">
        <v>53</v>
      </c>
      <c r="S319" s="88"/>
      <c r="T319" s="88"/>
      <c r="U319" s="88"/>
      <c r="V319" s="140"/>
      <c r="W319" s="112" t="s">
        <v>22</v>
      </c>
      <c r="X319" s="114" t="s">
        <v>28</v>
      </c>
    </row>
    <row r="320" spans="1:28" ht="13.95" customHeight="1" x14ac:dyDescent="0.3">
      <c r="A320" s="88" t="s">
        <v>92</v>
      </c>
      <c r="B320" s="89" t="s">
        <v>93</v>
      </c>
      <c r="C320" s="93">
        <v>12</v>
      </c>
      <c r="D320" s="93">
        <v>145</v>
      </c>
      <c r="E320" s="147" t="s">
        <v>5</v>
      </c>
      <c r="F320" s="88" t="s">
        <v>1</v>
      </c>
      <c r="G320" s="105">
        <v>5</v>
      </c>
      <c r="H320" s="161">
        <v>5</v>
      </c>
      <c r="I320" s="191">
        <v>6.6</v>
      </c>
      <c r="J320" s="192">
        <v>3.37</v>
      </c>
      <c r="K320" s="122">
        <v>336</v>
      </c>
      <c r="L320" s="117">
        <v>305</v>
      </c>
      <c r="M320" s="127">
        <v>258</v>
      </c>
      <c r="N320" s="127">
        <v>204</v>
      </c>
      <c r="O320" s="128">
        <v>168</v>
      </c>
      <c r="P320" s="163">
        <v>350</v>
      </c>
      <c r="Q320" s="165"/>
      <c r="R320" s="94" t="s">
        <v>53</v>
      </c>
      <c r="S320" s="88"/>
      <c r="T320" s="88"/>
      <c r="U320" s="88"/>
      <c r="V320" s="140"/>
      <c r="W320" s="112" t="s">
        <v>22</v>
      </c>
      <c r="X320" s="114" t="s">
        <v>28</v>
      </c>
    </row>
    <row r="321" spans="1:28" ht="13.95" customHeight="1" x14ac:dyDescent="0.3">
      <c r="A321" s="88" t="s">
        <v>92</v>
      </c>
      <c r="B321" s="89" t="s">
        <v>93</v>
      </c>
      <c r="C321" s="93">
        <v>12</v>
      </c>
      <c r="D321" s="93">
        <v>145</v>
      </c>
      <c r="E321" s="147" t="s">
        <v>5</v>
      </c>
      <c r="F321" s="88" t="s">
        <v>1</v>
      </c>
      <c r="G321" s="161">
        <v>10</v>
      </c>
      <c r="H321" s="161">
        <v>10</v>
      </c>
      <c r="I321" s="191">
        <v>7.9</v>
      </c>
      <c r="J321" s="192">
        <v>4.0599999999999996</v>
      </c>
      <c r="K321" s="122">
        <v>400</v>
      </c>
      <c r="L321" s="117">
        <v>364</v>
      </c>
      <c r="M321" s="127">
        <v>308</v>
      </c>
      <c r="N321" s="127">
        <v>243</v>
      </c>
      <c r="O321" s="128">
        <v>200</v>
      </c>
      <c r="P321" s="163">
        <v>350</v>
      </c>
      <c r="Q321" s="165"/>
      <c r="R321" s="94" t="s">
        <v>53</v>
      </c>
      <c r="S321" s="88"/>
      <c r="T321" s="88"/>
      <c r="U321" s="88"/>
      <c r="V321" s="140"/>
      <c r="W321" s="112" t="s">
        <v>22</v>
      </c>
      <c r="X321" s="114" t="s">
        <v>28</v>
      </c>
    </row>
    <row r="322" spans="1:28" ht="13.95" customHeight="1" x14ac:dyDescent="0.3">
      <c r="A322" s="88" t="s">
        <v>92</v>
      </c>
      <c r="B322" s="89" t="s">
        <v>93</v>
      </c>
      <c r="C322" s="93">
        <v>12</v>
      </c>
      <c r="D322" s="93">
        <v>145</v>
      </c>
      <c r="E322" s="147" t="s">
        <v>5</v>
      </c>
      <c r="F322" s="88" t="s">
        <v>1</v>
      </c>
      <c r="G322" s="161">
        <v>15</v>
      </c>
      <c r="H322" s="161">
        <v>15</v>
      </c>
      <c r="I322" s="191">
        <v>9.3000000000000007</v>
      </c>
      <c r="J322" s="192">
        <v>4.76</v>
      </c>
      <c r="K322" s="122">
        <v>460</v>
      </c>
      <c r="L322" s="117">
        <v>418</v>
      </c>
      <c r="M322" s="127">
        <v>354</v>
      </c>
      <c r="N322" s="127">
        <v>279</v>
      </c>
      <c r="O322" s="128">
        <v>230</v>
      </c>
      <c r="P322" s="163">
        <v>350</v>
      </c>
      <c r="Q322" s="165"/>
      <c r="R322" s="94" t="s">
        <v>53</v>
      </c>
      <c r="S322" s="88"/>
      <c r="T322" s="88"/>
      <c r="U322" s="88"/>
      <c r="V322" s="140"/>
      <c r="W322" s="112" t="s">
        <v>22</v>
      </c>
      <c r="X322" s="114" t="s">
        <v>28</v>
      </c>
    </row>
    <row r="323" spans="1:28" ht="13.95" customHeight="1" x14ac:dyDescent="0.3">
      <c r="A323" s="88" t="s">
        <v>92</v>
      </c>
      <c r="B323" s="89" t="s">
        <v>93</v>
      </c>
      <c r="C323" s="93">
        <v>12</v>
      </c>
      <c r="D323" s="93">
        <v>145</v>
      </c>
      <c r="E323" s="147" t="s">
        <v>5</v>
      </c>
      <c r="F323" s="88" t="s">
        <v>1</v>
      </c>
      <c r="G323" s="161">
        <v>20</v>
      </c>
      <c r="H323" s="161">
        <v>20</v>
      </c>
      <c r="I323" s="191">
        <v>10.6</v>
      </c>
      <c r="J323" s="192">
        <v>5.45</v>
      </c>
      <c r="K323" s="122">
        <v>512</v>
      </c>
      <c r="L323" s="117">
        <v>466</v>
      </c>
      <c r="M323" s="127">
        <v>394</v>
      </c>
      <c r="N323" s="127">
        <v>311</v>
      </c>
      <c r="O323" s="128">
        <v>256</v>
      </c>
      <c r="P323" s="163">
        <v>350</v>
      </c>
      <c r="Q323" s="165"/>
      <c r="R323" s="94" t="s">
        <v>53</v>
      </c>
      <c r="S323" s="88"/>
      <c r="T323" s="88"/>
      <c r="U323" s="88"/>
      <c r="V323" s="140"/>
      <c r="W323" s="112" t="s">
        <v>22</v>
      </c>
      <c r="X323" s="114" t="s">
        <v>28</v>
      </c>
    </row>
    <row r="324" spans="1:28" ht="13.95" customHeight="1" x14ac:dyDescent="0.3">
      <c r="A324" s="88" t="s">
        <v>92</v>
      </c>
      <c r="B324" s="89" t="s">
        <v>93</v>
      </c>
      <c r="C324" s="93">
        <v>12</v>
      </c>
      <c r="D324" s="93">
        <v>145</v>
      </c>
      <c r="E324" s="147" t="s">
        <v>5</v>
      </c>
      <c r="F324" s="88" t="s">
        <v>1</v>
      </c>
      <c r="G324" s="161">
        <v>25</v>
      </c>
      <c r="H324" s="161">
        <v>25</v>
      </c>
      <c r="I324" s="191">
        <v>12</v>
      </c>
      <c r="J324" s="192">
        <v>6.15</v>
      </c>
      <c r="K324" s="122">
        <v>557</v>
      </c>
      <c r="L324" s="117">
        <v>506</v>
      </c>
      <c r="M324" s="127">
        <v>429</v>
      </c>
      <c r="N324" s="127">
        <v>338</v>
      </c>
      <c r="O324" s="128">
        <v>279</v>
      </c>
      <c r="P324" s="163">
        <v>350</v>
      </c>
      <c r="Q324" s="165"/>
      <c r="R324" s="94" t="s">
        <v>53</v>
      </c>
      <c r="S324" s="88"/>
      <c r="T324" s="88"/>
      <c r="U324" s="88"/>
      <c r="V324" s="140"/>
      <c r="W324" s="112" t="s">
        <v>22</v>
      </c>
      <c r="X324" s="114" t="s">
        <v>28</v>
      </c>
    </row>
    <row r="325" spans="1:28" ht="13.95" customHeight="1" x14ac:dyDescent="0.3">
      <c r="A325" s="88" t="s">
        <v>92</v>
      </c>
      <c r="B325" s="89" t="s">
        <v>93</v>
      </c>
      <c r="C325" s="93">
        <v>12</v>
      </c>
      <c r="D325" s="93">
        <v>145</v>
      </c>
      <c r="E325" s="147" t="s">
        <v>5</v>
      </c>
      <c r="F325" s="88" t="s">
        <v>1</v>
      </c>
      <c r="G325" s="161">
        <v>30</v>
      </c>
      <c r="H325" s="161">
        <v>30</v>
      </c>
      <c r="I325" s="191">
        <v>13.3</v>
      </c>
      <c r="J325" s="192">
        <v>6.84</v>
      </c>
      <c r="K325" s="122">
        <v>592</v>
      </c>
      <c r="L325" s="117">
        <v>539</v>
      </c>
      <c r="M325" s="127">
        <v>456</v>
      </c>
      <c r="N325" s="127">
        <v>359</v>
      </c>
      <c r="O325" s="128">
        <v>296</v>
      </c>
      <c r="P325" s="163">
        <v>350</v>
      </c>
      <c r="Q325" s="165"/>
      <c r="R325" s="94" t="s">
        <v>53</v>
      </c>
      <c r="S325" s="88"/>
      <c r="T325" s="88"/>
      <c r="U325" s="88"/>
      <c r="V325" s="140"/>
      <c r="W325" s="112" t="s">
        <v>22</v>
      </c>
      <c r="X325" s="114" t="s">
        <v>28</v>
      </c>
    </row>
    <row r="326" spans="1:28" ht="13.95" customHeight="1" x14ac:dyDescent="0.3">
      <c r="A326" s="88" t="s">
        <v>92</v>
      </c>
      <c r="B326" s="89" t="s">
        <v>93</v>
      </c>
      <c r="C326" s="93">
        <v>12</v>
      </c>
      <c r="D326" s="93">
        <v>145</v>
      </c>
      <c r="E326" s="147" t="s">
        <v>5</v>
      </c>
      <c r="F326" s="88" t="s">
        <v>1</v>
      </c>
      <c r="G326" s="161">
        <v>35</v>
      </c>
      <c r="H326" s="161">
        <v>35</v>
      </c>
      <c r="I326" s="191">
        <v>14.7</v>
      </c>
      <c r="J326" s="192">
        <v>7.54</v>
      </c>
      <c r="K326" s="122">
        <v>617</v>
      </c>
      <c r="L326" s="117">
        <v>561</v>
      </c>
      <c r="M326" s="127">
        <v>475</v>
      </c>
      <c r="N326" s="127">
        <v>374</v>
      </c>
      <c r="O326" s="128">
        <v>309</v>
      </c>
      <c r="P326" s="163">
        <v>350</v>
      </c>
      <c r="Q326" s="165"/>
      <c r="R326" s="94" t="s">
        <v>53</v>
      </c>
      <c r="S326" s="88"/>
      <c r="T326" s="88"/>
      <c r="U326" s="88"/>
      <c r="V326" s="140"/>
      <c r="W326" s="112" t="s">
        <v>22</v>
      </c>
      <c r="X326" s="114" t="s">
        <v>28</v>
      </c>
    </row>
    <row r="327" spans="1:28" ht="13.95" customHeight="1" x14ac:dyDescent="0.3">
      <c r="A327" s="88" t="s">
        <v>92</v>
      </c>
      <c r="B327" s="89" t="s">
        <v>93</v>
      </c>
      <c r="C327" s="93">
        <v>12</v>
      </c>
      <c r="D327" s="93">
        <v>145</v>
      </c>
      <c r="E327" s="147" t="s">
        <v>5</v>
      </c>
      <c r="F327" s="88" t="s">
        <v>1</v>
      </c>
      <c r="G327" s="161">
        <v>40</v>
      </c>
      <c r="H327" s="161">
        <v>40</v>
      </c>
      <c r="I327" s="191">
        <v>16</v>
      </c>
      <c r="J327" s="192">
        <v>8.23</v>
      </c>
      <c r="K327" s="122">
        <v>630</v>
      </c>
      <c r="L327" s="117">
        <v>573</v>
      </c>
      <c r="M327" s="127">
        <v>485</v>
      </c>
      <c r="N327" s="127">
        <v>382</v>
      </c>
      <c r="O327" s="128">
        <v>315</v>
      </c>
      <c r="P327" s="163">
        <v>350</v>
      </c>
      <c r="Q327" s="165"/>
      <c r="R327" s="94" t="s">
        <v>53</v>
      </c>
      <c r="S327" s="88"/>
      <c r="T327" s="88"/>
      <c r="U327" s="88"/>
      <c r="V327" s="140"/>
      <c r="W327" s="112" t="s">
        <v>22</v>
      </c>
      <c r="X327" s="114" t="s">
        <v>28</v>
      </c>
    </row>
    <row r="328" spans="1:28" ht="13.95" customHeight="1" x14ac:dyDescent="0.3">
      <c r="A328" s="88" t="s">
        <v>92</v>
      </c>
      <c r="B328" s="89" t="s">
        <v>93</v>
      </c>
      <c r="C328" s="93">
        <v>12</v>
      </c>
      <c r="D328" s="93">
        <v>145</v>
      </c>
      <c r="E328" s="147" t="s">
        <v>5</v>
      </c>
      <c r="F328" s="88" t="s">
        <v>1</v>
      </c>
      <c r="G328" s="161">
        <v>45</v>
      </c>
      <c r="H328" s="161">
        <v>45</v>
      </c>
      <c r="I328" s="203">
        <v>17.399999999999999</v>
      </c>
      <c r="J328" s="204">
        <v>8.92</v>
      </c>
      <c r="K328" s="126">
        <v>631</v>
      </c>
      <c r="L328" s="121">
        <v>574</v>
      </c>
      <c r="M328" s="135">
        <v>485</v>
      </c>
      <c r="N328" s="135">
        <v>382</v>
      </c>
      <c r="O328" s="136">
        <v>315</v>
      </c>
      <c r="P328" s="163">
        <v>350</v>
      </c>
      <c r="Q328" s="165"/>
      <c r="R328" s="94" t="s">
        <v>53</v>
      </c>
      <c r="S328" s="88"/>
      <c r="T328" s="88"/>
      <c r="U328" s="88"/>
      <c r="V328" s="140"/>
      <c r="W328" s="112" t="s">
        <v>22</v>
      </c>
      <c r="X328" s="114" t="s">
        <v>28</v>
      </c>
    </row>
    <row r="329" spans="1:28" ht="13.95" customHeight="1" x14ac:dyDescent="0.3">
      <c r="A329" s="88" t="s">
        <v>92</v>
      </c>
      <c r="B329" s="89" t="s">
        <v>93</v>
      </c>
      <c r="C329" s="93">
        <v>12</v>
      </c>
      <c r="D329" s="93">
        <v>145</v>
      </c>
      <c r="E329" s="147" t="s">
        <v>5</v>
      </c>
      <c r="F329" s="88" t="s">
        <v>2</v>
      </c>
      <c r="G329" s="160">
        <v>0</v>
      </c>
      <c r="H329" s="103">
        <v>0</v>
      </c>
      <c r="I329" s="193">
        <v>3.61</v>
      </c>
      <c r="J329" s="194">
        <v>2.68</v>
      </c>
      <c r="K329" s="122">
        <v>268</v>
      </c>
      <c r="L329" s="117">
        <v>243</v>
      </c>
      <c r="M329" s="127">
        <v>206</v>
      </c>
      <c r="N329" s="127">
        <v>162</v>
      </c>
      <c r="O329" s="128">
        <v>134</v>
      </c>
      <c r="P329" s="102">
        <v>350</v>
      </c>
      <c r="Q329" s="165"/>
      <c r="R329" s="159" t="s">
        <v>53</v>
      </c>
      <c r="S329" s="88"/>
      <c r="T329" s="88"/>
      <c r="U329" s="88"/>
      <c r="V329" s="159" t="s">
        <v>52</v>
      </c>
      <c r="W329" s="112" t="s">
        <v>22</v>
      </c>
      <c r="X329" s="114" t="s">
        <v>28</v>
      </c>
    </row>
    <row r="330" spans="1:28" ht="13.95" customHeight="1" x14ac:dyDescent="0.3">
      <c r="A330" s="88" t="s">
        <v>92</v>
      </c>
      <c r="B330" s="89" t="s">
        <v>93</v>
      </c>
      <c r="C330" s="93">
        <v>12</v>
      </c>
      <c r="D330" s="93">
        <v>145</v>
      </c>
      <c r="E330" s="147" t="s">
        <v>5</v>
      </c>
      <c r="F330" s="88" t="s">
        <v>2</v>
      </c>
      <c r="G330" s="160">
        <v>0</v>
      </c>
      <c r="H330" s="103">
        <v>5</v>
      </c>
      <c r="I330" s="193">
        <v>3.59</v>
      </c>
      <c r="J330" s="194">
        <v>2.66</v>
      </c>
      <c r="K330" s="122">
        <v>265</v>
      </c>
      <c r="L330" s="117">
        <v>241</v>
      </c>
      <c r="M330" s="127">
        <v>204</v>
      </c>
      <c r="N330" s="127">
        <v>161</v>
      </c>
      <c r="O330" s="128">
        <v>132</v>
      </c>
      <c r="P330" s="102">
        <v>350</v>
      </c>
      <c r="Q330" s="165"/>
      <c r="R330" s="94" t="s">
        <v>53</v>
      </c>
      <c r="S330" s="88"/>
      <c r="T330" s="88"/>
      <c r="U330" s="88"/>
      <c r="V330" s="159" t="s">
        <v>52</v>
      </c>
      <c r="W330" s="112" t="s">
        <v>22</v>
      </c>
      <c r="X330" s="114" t="s">
        <v>28</v>
      </c>
    </row>
    <row r="331" spans="1:28" ht="13.95" customHeight="1" x14ac:dyDescent="0.3">
      <c r="A331" s="88" t="s">
        <v>92</v>
      </c>
      <c r="B331" s="89" t="s">
        <v>93</v>
      </c>
      <c r="C331" s="93">
        <v>12</v>
      </c>
      <c r="D331" s="93">
        <v>145</v>
      </c>
      <c r="E331" s="147" t="s">
        <v>5</v>
      </c>
      <c r="F331" s="88" t="s">
        <v>2</v>
      </c>
      <c r="G331" s="160">
        <v>0</v>
      </c>
      <c r="H331" s="103">
        <v>10</v>
      </c>
      <c r="I331" s="193">
        <v>3.52</v>
      </c>
      <c r="J331" s="194">
        <v>2.61</v>
      </c>
      <c r="K331" s="122">
        <v>257</v>
      </c>
      <c r="L331" s="117">
        <v>234</v>
      </c>
      <c r="M331" s="127">
        <v>198</v>
      </c>
      <c r="N331" s="127">
        <v>156</v>
      </c>
      <c r="O331" s="128">
        <v>128</v>
      </c>
      <c r="P331" s="102">
        <v>350</v>
      </c>
      <c r="Q331" s="165"/>
      <c r="R331" s="94" t="s">
        <v>53</v>
      </c>
      <c r="S331" s="88"/>
      <c r="T331" s="88"/>
      <c r="U331" s="88"/>
      <c r="V331" s="159" t="s">
        <v>52</v>
      </c>
      <c r="W331" s="112" t="s">
        <v>22</v>
      </c>
      <c r="X331" s="114" t="s">
        <v>28</v>
      </c>
    </row>
    <row r="332" spans="1:28" ht="13.95" customHeight="1" x14ac:dyDescent="0.3">
      <c r="A332" s="88" t="s">
        <v>92</v>
      </c>
      <c r="B332" s="89" t="s">
        <v>93</v>
      </c>
      <c r="C332" s="93">
        <v>12</v>
      </c>
      <c r="D332" s="93">
        <v>145</v>
      </c>
      <c r="E332" s="147" t="s">
        <v>5</v>
      </c>
      <c r="F332" s="88" t="s">
        <v>2</v>
      </c>
      <c r="G332" s="160">
        <v>0</v>
      </c>
      <c r="H332" s="103">
        <v>15</v>
      </c>
      <c r="I332" s="193">
        <v>3.42</v>
      </c>
      <c r="J332" s="194">
        <v>2.5299999999999998</v>
      </c>
      <c r="K332" s="122">
        <v>245</v>
      </c>
      <c r="L332" s="117">
        <v>222</v>
      </c>
      <c r="M332" s="127">
        <v>188</v>
      </c>
      <c r="N332" s="127">
        <v>148</v>
      </c>
      <c r="O332" s="128">
        <v>122</v>
      </c>
      <c r="P332" s="102">
        <v>350</v>
      </c>
      <c r="Q332" s="165"/>
      <c r="R332" s="94" t="s">
        <v>53</v>
      </c>
      <c r="S332" s="88"/>
      <c r="T332" s="88"/>
      <c r="U332" s="88"/>
      <c r="V332" s="159" t="s">
        <v>52</v>
      </c>
      <c r="W332" s="112" t="s">
        <v>22</v>
      </c>
      <c r="X332" s="114" t="s">
        <v>28</v>
      </c>
    </row>
    <row r="333" spans="1:28" ht="13.95" customHeight="1" x14ac:dyDescent="0.3">
      <c r="A333" s="88" t="s">
        <v>92</v>
      </c>
      <c r="B333" s="89" t="s">
        <v>93</v>
      </c>
      <c r="C333" s="93">
        <v>12</v>
      </c>
      <c r="D333" s="93">
        <v>145</v>
      </c>
      <c r="E333" s="147" t="s">
        <v>5</v>
      </c>
      <c r="F333" s="88" t="s">
        <v>2</v>
      </c>
      <c r="G333" s="160">
        <v>0</v>
      </c>
      <c r="H333" s="103">
        <v>20</v>
      </c>
      <c r="I333" s="193">
        <v>3.29</v>
      </c>
      <c r="J333" s="194">
        <v>2.44</v>
      </c>
      <c r="K333" s="122">
        <v>229</v>
      </c>
      <c r="L333" s="117">
        <v>208</v>
      </c>
      <c r="M333" s="127">
        <v>176</v>
      </c>
      <c r="N333" s="127">
        <v>139</v>
      </c>
      <c r="O333" s="128">
        <v>115</v>
      </c>
      <c r="P333" s="102">
        <v>350</v>
      </c>
      <c r="Q333" s="165"/>
      <c r="R333" s="94" t="s">
        <v>53</v>
      </c>
      <c r="S333" s="88"/>
      <c r="T333" s="88"/>
      <c r="U333" s="88"/>
      <c r="V333" s="159" t="s">
        <v>52</v>
      </c>
      <c r="W333" s="112" t="s">
        <v>22</v>
      </c>
      <c r="X333" s="114" t="s">
        <v>28</v>
      </c>
    </row>
    <row r="334" spans="1:28" ht="13.95" customHeight="1" x14ac:dyDescent="0.3">
      <c r="A334" s="88" t="s">
        <v>92</v>
      </c>
      <c r="B334" s="89" t="s">
        <v>93</v>
      </c>
      <c r="C334" s="93">
        <v>12</v>
      </c>
      <c r="D334" s="93">
        <v>145</v>
      </c>
      <c r="E334" s="147" t="s">
        <v>5</v>
      </c>
      <c r="F334" s="88" t="s">
        <v>2</v>
      </c>
      <c r="G334" s="166">
        <v>0</v>
      </c>
      <c r="H334" s="103">
        <v>25</v>
      </c>
      <c r="I334" s="193">
        <v>3.15</v>
      </c>
      <c r="J334" s="194">
        <v>2.33</v>
      </c>
      <c r="K334" s="122">
        <v>212</v>
      </c>
      <c r="L334" s="117">
        <v>192</v>
      </c>
      <c r="M334" s="127">
        <v>163</v>
      </c>
      <c r="N334" s="127">
        <v>128</v>
      </c>
      <c r="O334" s="128">
        <v>106</v>
      </c>
      <c r="P334" s="102">
        <v>350</v>
      </c>
      <c r="Q334" s="165"/>
      <c r="R334" s="94" t="s">
        <v>53</v>
      </c>
      <c r="S334" s="88"/>
      <c r="T334" s="88"/>
      <c r="U334" s="88"/>
      <c r="V334" s="159" t="s">
        <v>52</v>
      </c>
      <c r="W334" s="112" t="s">
        <v>22</v>
      </c>
      <c r="X334" s="114" t="s">
        <v>28</v>
      </c>
      <c r="AB334" s="152"/>
    </row>
    <row r="335" spans="1:28" ht="13.95" customHeight="1" x14ac:dyDescent="0.3">
      <c r="A335" s="88" t="s">
        <v>92</v>
      </c>
      <c r="B335" s="89" t="s">
        <v>93</v>
      </c>
      <c r="C335" s="93">
        <v>12</v>
      </c>
      <c r="D335" s="93">
        <v>145</v>
      </c>
      <c r="E335" s="147" t="s">
        <v>5</v>
      </c>
      <c r="F335" s="88" t="s">
        <v>2</v>
      </c>
      <c r="G335" s="166">
        <v>0</v>
      </c>
      <c r="H335" s="103">
        <v>30</v>
      </c>
      <c r="I335" s="193">
        <v>3.01</v>
      </c>
      <c r="J335" s="194">
        <v>2.23</v>
      </c>
      <c r="K335" s="122">
        <v>193</v>
      </c>
      <c r="L335" s="117">
        <v>176</v>
      </c>
      <c r="M335" s="127">
        <v>149</v>
      </c>
      <c r="N335" s="127">
        <v>117</v>
      </c>
      <c r="O335" s="128">
        <v>97</v>
      </c>
      <c r="P335" s="102">
        <v>350</v>
      </c>
      <c r="Q335" s="165"/>
      <c r="R335" s="94" t="s">
        <v>53</v>
      </c>
      <c r="S335" s="88"/>
      <c r="T335" s="88"/>
      <c r="U335" s="88"/>
      <c r="V335" s="159" t="s">
        <v>52</v>
      </c>
      <c r="W335" s="112" t="s">
        <v>22</v>
      </c>
      <c r="X335" s="114" t="s">
        <v>28</v>
      </c>
      <c r="AB335" s="152"/>
    </row>
    <row r="336" spans="1:28" ht="13.95" customHeight="1" x14ac:dyDescent="0.3">
      <c r="A336" s="88" t="s">
        <v>92</v>
      </c>
      <c r="B336" s="89" t="s">
        <v>93</v>
      </c>
      <c r="C336" s="93">
        <v>12</v>
      </c>
      <c r="D336" s="93">
        <v>145</v>
      </c>
      <c r="E336" s="147" t="s">
        <v>5</v>
      </c>
      <c r="F336" s="88" t="s">
        <v>2</v>
      </c>
      <c r="G336" s="166">
        <v>0</v>
      </c>
      <c r="H336" s="103">
        <v>35</v>
      </c>
      <c r="I336" s="193">
        <v>2.87</v>
      </c>
      <c r="J336" s="194">
        <v>2.13</v>
      </c>
      <c r="K336" s="122">
        <v>174</v>
      </c>
      <c r="L336" s="117">
        <v>159</v>
      </c>
      <c r="M336" s="127">
        <v>134</v>
      </c>
      <c r="N336" s="127">
        <v>106</v>
      </c>
      <c r="O336" s="128">
        <v>87</v>
      </c>
      <c r="P336" s="102">
        <v>350</v>
      </c>
      <c r="Q336" s="165"/>
      <c r="R336" s="94" t="s">
        <v>53</v>
      </c>
      <c r="S336" s="88"/>
      <c r="T336" s="88"/>
      <c r="U336" s="88"/>
      <c r="V336" s="159" t="s">
        <v>52</v>
      </c>
      <c r="W336" s="112" t="s">
        <v>22</v>
      </c>
      <c r="X336" s="114" t="s">
        <v>28</v>
      </c>
      <c r="AB336" s="152"/>
    </row>
    <row r="337" spans="1:28" ht="13.95" customHeight="1" x14ac:dyDescent="0.3">
      <c r="A337" s="88" t="s">
        <v>92</v>
      </c>
      <c r="B337" s="89" t="s">
        <v>93</v>
      </c>
      <c r="C337" s="93">
        <v>12</v>
      </c>
      <c r="D337" s="93">
        <v>145</v>
      </c>
      <c r="E337" s="147" t="s">
        <v>5</v>
      </c>
      <c r="F337" s="88" t="s">
        <v>2</v>
      </c>
      <c r="G337" s="166">
        <v>0</v>
      </c>
      <c r="H337" s="103">
        <v>40</v>
      </c>
      <c r="I337" s="193">
        <v>2.75</v>
      </c>
      <c r="J337" s="194">
        <v>2.04</v>
      </c>
      <c r="K337" s="122">
        <v>156</v>
      </c>
      <c r="L337" s="117">
        <v>142</v>
      </c>
      <c r="M337" s="127">
        <v>120</v>
      </c>
      <c r="N337" s="127">
        <v>95</v>
      </c>
      <c r="O337" s="128">
        <v>78</v>
      </c>
      <c r="P337" s="102">
        <v>350</v>
      </c>
      <c r="Q337" s="165"/>
      <c r="R337" s="94" t="s">
        <v>53</v>
      </c>
      <c r="S337" s="88"/>
      <c r="T337" s="88"/>
      <c r="U337" s="88"/>
      <c r="V337" s="159" t="s">
        <v>52</v>
      </c>
      <c r="W337" s="112" t="s">
        <v>22</v>
      </c>
      <c r="X337" s="114" t="s">
        <v>28</v>
      </c>
      <c r="AB337" s="152"/>
    </row>
    <row r="338" spans="1:28" ht="13.95" customHeight="1" x14ac:dyDescent="0.3">
      <c r="A338" s="88" t="s">
        <v>92</v>
      </c>
      <c r="B338" s="89" t="s">
        <v>93</v>
      </c>
      <c r="C338" s="93">
        <v>12</v>
      </c>
      <c r="D338" s="93">
        <v>145</v>
      </c>
      <c r="E338" s="147" t="s">
        <v>5</v>
      </c>
      <c r="F338" s="88" t="s">
        <v>2</v>
      </c>
      <c r="G338" s="166">
        <v>0</v>
      </c>
      <c r="H338" s="103">
        <v>45</v>
      </c>
      <c r="I338" s="193">
        <v>2.63</v>
      </c>
      <c r="J338" s="194">
        <v>1.95</v>
      </c>
      <c r="K338" s="122">
        <v>138</v>
      </c>
      <c r="L338" s="117">
        <v>125</v>
      </c>
      <c r="M338" s="127">
        <v>106</v>
      </c>
      <c r="N338" s="127">
        <v>84</v>
      </c>
      <c r="O338" s="128">
        <v>69</v>
      </c>
      <c r="P338" s="102">
        <v>350</v>
      </c>
      <c r="Q338" s="165"/>
      <c r="R338" s="94" t="s">
        <v>53</v>
      </c>
      <c r="S338" s="88"/>
      <c r="T338" s="88"/>
      <c r="U338" s="88"/>
      <c r="V338" s="159" t="s">
        <v>52</v>
      </c>
      <c r="W338" s="112" t="s">
        <v>22</v>
      </c>
      <c r="X338" s="114" t="s">
        <v>28</v>
      </c>
      <c r="AB338" s="152"/>
    </row>
    <row r="339" spans="1:28" ht="13.95" customHeight="1" x14ac:dyDescent="0.3">
      <c r="A339" s="88" t="s">
        <v>92</v>
      </c>
      <c r="B339" s="89" t="s">
        <v>93</v>
      </c>
      <c r="C339" s="93">
        <v>12</v>
      </c>
      <c r="D339" s="93">
        <v>145</v>
      </c>
      <c r="E339" s="147" t="s">
        <v>5</v>
      </c>
      <c r="F339" s="88" t="s">
        <v>2</v>
      </c>
      <c r="G339" s="166">
        <v>0</v>
      </c>
      <c r="H339" s="103">
        <v>50</v>
      </c>
      <c r="I339" s="193">
        <v>2.5299999999999998</v>
      </c>
      <c r="J339" s="194">
        <v>1.88</v>
      </c>
      <c r="K339" s="122">
        <v>121</v>
      </c>
      <c r="L339" s="117">
        <v>110</v>
      </c>
      <c r="M339" s="127">
        <v>93</v>
      </c>
      <c r="N339" s="127">
        <v>73</v>
      </c>
      <c r="O339" s="128">
        <v>60</v>
      </c>
      <c r="P339" s="102">
        <v>350</v>
      </c>
      <c r="Q339" s="165"/>
      <c r="R339" s="94" t="s">
        <v>53</v>
      </c>
      <c r="S339" s="88"/>
      <c r="T339" s="88"/>
      <c r="U339" s="88"/>
      <c r="V339" s="159" t="s">
        <v>52</v>
      </c>
      <c r="W339" s="112" t="s">
        <v>22</v>
      </c>
      <c r="X339" s="114" t="s">
        <v>28</v>
      </c>
      <c r="AB339" s="152"/>
    </row>
    <row r="340" spans="1:28" ht="13.95" customHeight="1" x14ac:dyDescent="0.3">
      <c r="A340" s="88" t="s">
        <v>92</v>
      </c>
      <c r="B340" s="89" t="s">
        <v>93</v>
      </c>
      <c r="C340" s="93">
        <v>12</v>
      </c>
      <c r="D340" s="93">
        <v>145</v>
      </c>
      <c r="E340" s="147" t="s">
        <v>5</v>
      </c>
      <c r="F340" s="88" t="s">
        <v>2</v>
      </c>
      <c r="G340" s="166">
        <v>0</v>
      </c>
      <c r="H340" s="103">
        <v>55</v>
      </c>
      <c r="I340" s="193">
        <v>2.44</v>
      </c>
      <c r="J340" s="194">
        <v>1.81</v>
      </c>
      <c r="K340" s="122">
        <v>104</v>
      </c>
      <c r="L340" s="117">
        <v>94</v>
      </c>
      <c r="M340" s="127">
        <v>80</v>
      </c>
      <c r="N340" s="127">
        <v>63</v>
      </c>
      <c r="O340" s="128">
        <v>52</v>
      </c>
      <c r="P340" s="102">
        <v>350</v>
      </c>
      <c r="Q340" s="165"/>
      <c r="R340" s="94" t="s">
        <v>53</v>
      </c>
      <c r="S340" s="88"/>
      <c r="T340" s="88"/>
      <c r="U340" s="88"/>
      <c r="V340" s="159" t="s">
        <v>52</v>
      </c>
      <c r="W340" s="112" t="s">
        <v>22</v>
      </c>
      <c r="X340" s="114" t="s">
        <v>28</v>
      </c>
      <c r="AB340" s="152"/>
    </row>
    <row r="341" spans="1:28" ht="13.95" customHeight="1" x14ac:dyDescent="0.3">
      <c r="A341" s="88" t="s">
        <v>92</v>
      </c>
      <c r="B341" s="89" t="s">
        <v>93</v>
      </c>
      <c r="C341" s="93">
        <v>12</v>
      </c>
      <c r="D341" s="93">
        <v>145</v>
      </c>
      <c r="E341" s="147" t="s">
        <v>5</v>
      </c>
      <c r="F341" s="88" t="s">
        <v>2</v>
      </c>
      <c r="G341" s="166">
        <v>0</v>
      </c>
      <c r="H341" s="103">
        <v>60</v>
      </c>
      <c r="I341" s="193">
        <v>2.37</v>
      </c>
      <c r="J341" s="194">
        <v>1.76</v>
      </c>
      <c r="K341" s="122">
        <v>88</v>
      </c>
      <c r="L341" s="117">
        <v>80</v>
      </c>
      <c r="M341" s="127">
        <v>68</v>
      </c>
      <c r="N341" s="127">
        <v>53</v>
      </c>
      <c r="O341" s="128">
        <v>44</v>
      </c>
      <c r="P341" s="102">
        <v>350</v>
      </c>
      <c r="Q341" s="165"/>
      <c r="R341" s="94" t="s">
        <v>53</v>
      </c>
      <c r="S341" s="88"/>
      <c r="T341" s="88"/>
      <c r="U341" s="88"/>
      <c r="V341" s="159" t="s">
        <v>52</v>
      </c>
      <c r="W341" s="112" t="s">
        <v>22</v>
      </c>
      <c r="X341" s="114" t="s">
        <v>28</v>
      </c>
      <c r="AB341" s="152"/>
    </row>
    <row r="342" spans="1:28" ht="13.95" customHeight="1" x14ac:dyDescent="0.3">
      <c r="A342" s="88" t="s">
        <v>92</v>
      </c>
      <c r="B342" s="89" t="s">
        <v>93</v>
      </c>
      <c r="C342" s="93">
        <v>12</v>
      </c>
      <c r="D342" s="93">
        <v>145</v>
      </c>
      <c r="E342" s="147" t="s">
        <v>5</v>
      </c>
      <c r="F342" s="184" t="s">
        <v>7</v>
      </c>
      <c r="G342" s="166">
        <v>0</v>
      </c>
      <c r="H342" s="145" t="s">
        <v>20</v>
      </c>
      <c r="I342" s="201">
        <v>3.61</v>
      </c>
      <c r="J342" s="202">
        <v>2.68</v>
      </c>
      <c r="K342" s="124">
        <v>268</v>
      </c>
      <c r="L342" s="119">
        <v>243</v>
      </c>
      <c r="M342" s="131">
        <v>206</v>
      </c>
      <c r="N342" s="131">
        <v>162</v>
      </c>
      <c r="O342" s="132">
        <v>134</v>
      </c>
      <c r="P342" s="163">
        <v>350</v>
      </c>
      <c r="Q342" s="165"/>
      <c r="R342" s="94" t="s">
        <v>53</v>
      </c>
      <c r="S342" s="88"/>
      <c r="T342" s="88"/>
      <c r="U342" s="88"/>
      <c r="V342" s="140"/>
      <c r="W342" s="112" t="s">
        <v>22</v>
      </c>
      <c r="X342" s="114" t="s">
        <v>28</v>
      </c>
      <c r="Y342" s="152"/>
      <c r="Z342" s="152"/>
      <c r="AA342" s="152"/>
      <c r="AB342" s="152"/>
    </row>
    <row r="343" spans="1:28" ht="13.95" customHeight="1" x14ac:dyDescent="0.3">
      <c r="A343" s="88" t="s">
        <v>92</v>
      </c>
      <c r="B343" s="89" t="s">
        <v>93</v>
      </c>
      <c r="C343" s="93">
        <v>12</v>
      </c>
      <c r="D343" s="93">
        <v>145</v>
      </c>
      <c r="E343" s="88" t="s">
        <v>6</v>
      </c>
      <c r="F343" s="184" t="s">
        <v>7</v>
      </c>
      <c r="G343" s="166">
        <v>90</v>
      </c>
      <c r="H343" s="169" t="s">
        <v>20</v>
      </c>
      <c r="I343" s="208">
        <v>12.05</v>
      </c>
      <c r="J343" s="209">
        <v>8.92</v>
      </c>
      <c r="K343" s="126">
        <v>892</v>
      </c>
      <c r="L343" s="121">
        <v>811</v>
      </c>
      <c r="M343" s="135">
        <v>686</v>
      </c>
      <c r="N343" s="135">
        <v>541</v>
      </c>
      <c r="O343" s="136">
        <v>446</v>
      </c>
      <c r="P343" s="163">
        <v>350</v>
      </c>
      <c r="Q343" s="162" t="str">
        <f>"≥ "&amp;MAX(80,180)&amp;" mm"</f>
        <v>≥ 180 mm</v>
      </c>
      <c r="R343" s="162" t="str">
        <f>"≥ "&amp;MAX(10*C343,180)&amp;" mm"</f>
        <v>≥ 180 mm</v>
      </c>
      <c r="S343" s="146" t="s">
        <v>54</v>
      </c>
      <c r="T343" s="88"/>
      <c r="U343" s="146" t="s">
        <v>55</v>
      </c>
      <c r="V343" s="111"/>
      <c r="W343" s="112" t="s">
        <v>22</v>
      </c>
      <c r="X343" s="93"/>
      <c r="Y343" s="152"/>
      <c r="Z343" s="152"/>
      <c r="AA343" s="152"/>
      <c r="AB343" s="152"/>
    </row>
    <row r="344" spans="1:28" ht="13.95" customHeight="1" x14ac:dyDescent="0.3">
      <c r="A344" s="88" t="s">
        <v>92</v>
      </c>
      <c r="B344" s="89" t="s">
        <v>93</v>
      </c>
      <c r="C344" s="93">
        <v>12</v>
      </c>
      <c r="D344" s="93">
        <v>145</v>
      </c>
      <c r="E344" s="88" t="s">
        <v>3</v>
      </c>
      <c r="F344" s="88" t="s">
        <v>1</v>
      </c>
      <c r="G344" s="105">
        <v>90</v>
      </c>
      <c r="H344" s="151">
        <f t="shared" ref="H344:H356" si="37">90-G344</f>
        <v>0</v>
      </c>
      <c r="I344" s="191">
        <v>17.399999999999999</v>
      </c>
      <c r="J344" s="192">
        <v>8.92</v>
      </c>
      <c r="K344" s="122">
        <v>892</v>
      </c>
      <c r="L344" s="117">
        <v>811</v>
      </c>
      <c r="M344" s="127">
        <v>686</v>
      </c>
      <c r="N344" s="127">
        <v>541</v>
      </c>
      <c r="O344" s="128">
        <v>446</v>
      </c>
      <c r="P344" s="102">
        <v>350</v>
      </c>
      <c r="Q344" s="94" t="str">
        <f t="shared" ref="Q344:Q356" si="38">"≥ "&amp;TEXT(MAX(80,ROUNDUP(D344*SIN(PI()/180*G344),0)),"0")&amp;" mm"</f>
        <v>≥ 145 mm</v>
      </c>
      <c r="R344" s="159" t="str">
        <f t="shared" ref="R344:R356" si="39">"≥ "&amp;MAX(10*C344,ROUNDUP(D344*SIN(PI()/180*G344),0))&amp;" mm"</f>
        <v>≥ 145 mm</v>
      </c>
      <c r="S344" s="88" t="s">
        <v>54</v>
      </c>
      <c r="T344" s="88"/>
      <c r="U344" s="88" t="s">
        <v>55</v>
      </c>
      <c r="V344" s="111"/>
      <c r="W344" s="112" t="s">
        <v>22</v>
      </c>
      <c r="X344" s="93"/>
      <c r="Y344" s="152"/>
      <c r="Z344" s="152"/>
      <c r="AA344" s="152"/>
      <c r="AB344" s="152"/>
    </row>
    <row r="345" spans="1:28" ht="13.95" customHeight="1" x14ac:dyDescent="0.3">
      <c r="A345" s="88" t="s">
        <v>92</v>
      </c>
      <c r="B345" s="89" t="s">
        <v>93</v>
      </c>
      <c r="C345" s="93">
        <v>12</v>
      </c>
      <c r="D345" s="93">
        <v>145</v>
      </c>
      <c r="E345" s="88" t="s">
        <v>3</v>
      </c>
      <c r="F345" s="88" t="s">
        <v>1</v>
      </c>
      <c r="G345" s="105">
        <v>85</v>
      </c>
      <c r="H345" s="151">
        <f t="shared" si="37"/>
        <v>5</v>
      </c>
      <c r="I345" s="191">
        <v>17.399999999999999</v>
      </c>
      <c r="J345" s="192">
        <v>8.92</v>
      </c>
      <c r="K345" s="122">
        <v>889</v>
      </c>
      <c r="L345" s="117">
        <v>808</v>
      </c>
      <c r="M345" s="127">
        <v>684</v>
      </c>
      <c r="N345" s="127">
        <v>539</v>
      </c>
      <c r="O345" s="128">
        <v>444</v>
      </c>
      <c r="P345" s="102">
        <v>350</v>
      </c>
      <c r="Q345" s="94" t="str">
        <f t="shared" si="38"/>
        <v>≥ 145 mm</v>
      </c>
      <c r="R345" s="159" t="str">
        <f t="shared" si="39"/>
        <v>≥ 145 mm</v>
      </c>
      <c r="S345" s="88" t="s">
        <v>54</v>
      </c>
      <c r="T345" s="88"/>
      <c r="U345" s="88" t="s">
        <v>55</v>
      </c>
      <c r="V345" s="111"/>
      <c r="W345" s="112" t="s">
        <v>22</v>
      </c>
      <c r="X345" s="93"/>
    </row>
    <row r="346" spans="1:28" ht="13.95" customHeight="1" x14ac:dyDescent="0.3">
      <c r="A346" s="88" t="s">
        <v>92</v>
      </c>
      <c r="B346" s="89" t="s">
        <v>93</v>
      </c>
      <c r="C346" s="93">
        <v>12</v>
      </c>
      <c r="D346" s="93">
        <v>145</v>
      </c>
      <c r="E346" s="88" t="s">
        <v>3</v>
      </c>
      <c r="F346" s="88" t="s">
        <v>1</v>
      </c>
      <c r="G346" s="105">
        <v>80</v>
      </c>
      <c r="H346" s="151">
        <f t="shared" si="37"/>
        <v>10</v>
      </c>
      <c r="I346" s="191">
        <v>17.399999999999999</v>
      </c>
      <c r="J346" s="192">
        <v>8.92</v>
      </c>
      <c r="K346" s="122">
        <v>879</v>
      </c>
      <c r="L346" s="117">
        <v>799</v>
      </c>
      <c r="M346" s="127">
        <v>676</v>
      </c>
      <c r="N346" s="127">
        <v>533</v>
      </c>
      <c r="O346" s="128">
        <v>439</v>
      </c>
      <c r="P346" s="102">
        <v>350</v>
      </c>
      <c r="Q346" s="94" t="str">
        <f t="shared" si="38"/>
        <v>≥ 143 mm</v>
      </c>
      <c r="R346" s="159" t="str">
        <f t="shared" si="39"/>
        <v>≥ 143 mm</v>
      </c>
      <c r="S346" s="88" t="s">
        <v>54</v>
      </c>
      <c r="T346" s="88"/>
      <c r="U346" s="88" t="s">
        <v>55</v>
      </c>
      <c r="V346" s="111"/>
      <c r="W346" s="112" t="s">
        <v>22</v>
      </c>
      <c r="X346" s="93"/>
    </row>
    <row r="347" spans="1:28" ht="13.95" customHeight="1" x14ac:dyDescent="0.3">
      <c r="A347" s="88" t="s">
        <v>92</v>
      </c>
      <c r="B347" s="89" t="s">
        <v>93</v>
      </c>
      <c r="C347" s="93">
        <v>12</v>
      </c>
      <c r="D347" s="93">
        <v>145</v>
      </c>
      <c r="E347" s="88" t="s">
        <v>3</v>
      </c>
      <c r="F347" s="88" t="s">
        <v>1</v>
      </c>
      <c r="G347" s="105">
        <v>75</v>
      </c>
      <c r="H347" s="151">
        <f t="shared" si="37"/>
        <v>15</v>
      </c>
      <c r="I347" s="191">
        <v>17.399999999999999</v>
      </c>
      <c r="J347" s="192">
        <v>8.92</v>
      </c>
      <c r="K347" s="122">
        <v>862</v>
      </c>
      <c r="L347" s="117">
        <v>784</v>
      </c>
      <c r="M347" s="127">
        <v>663</v>
      </c>
      <c r="N347" s="127">
        <v>522</v>
      </c>
      <c r="O347" s="128">
        <v>431</v>
      </c>
      <c r="P347" s="102">
        <v>350</v>
      </c>
      <c r="Q347" s="94" t="str">
        <f t="shared" si="38"/>
        <v>≥ 141 mm</v>
      </c>
      <c r="R347" s="159" t="str">
        <f t="shared" si="39"/>
        <v>≥ 141 mm</v>
      </c>
      <c r="S347" s="88" t="s">
        <v>54</v>
      </c>
      <c r="T347" s="88"/>
      <c r="U347" s="88" t="s">
        <v>55</v>
      </c>
      <c r="V347" s="111"/>
      <c r="W347" s="112" t="s">
        <v>22</v>
      </c>
      <c r="X347" s="93"/>
    </row>
    <row r="348" spans="1:28" ht="13.95" customHeight="1" x14ac:dyDescent="0.3">
      <c r="A348" s="88" t="s">
        <v>92</v>
      </c>
      <c r="B348" s="89" t="s">
        <v>93</v>
      </c>
      <c r="C348" s="93">
        <v>12</v>
      </c>
      <c r="D348" s="93">
        <v>145</v>
      </c>
      <c r="E348" s="88" t="s">
        <v>3</v>
      </c>
      <c r="F348" s="88" t="s">
        <v>1</v>
      </c>
      <c r="G348" s="105">
        <v>70</v>
      </c>
      <c r="H348" s="151">
        <f t="shared" si="37"/>
        <v>20</v>
      </c>
      <c r="I348" s="191">
        <v>17.399999999999999</v>
      </c>
      <c r="J348" s="192">
        <v>8.92</v>
      </c>
      <c r="K348" s="122">
        <v>838</v>
      </c>
      <c r="L348" s="117">
        <v>762</v>
      </c>
      <c r="M348" s="127">
        <v>645</v>
      </c>
      <c r="N348" s="127">
        <v>508</v>
      </c>
      <c r="O348" s="128">
        <v>419</v>
      </c>
      <c r="P348" s="102">
        <v>350</v>
      </c>
      <c r="Q348" s="94" t="str">
        <f t="shared" si="38"/>
        <v>≥ 137 mm</v>
      </c>
      <c r="R348" s="159" t="str">
        <f t="shared" si="39"/>
        <v>≥ 137 mm</v>
      </c>
      <c r="S348" s="88" t="s">
        <v>54</v>
      </c>
      <c r="T348" s="88"/>
      <c r="U348" s="88" t="s">
        <v>55</v>
      </c>
      <c r="V348" s="111"/>
      <c r="W348" s="112" t="s">
        <v>22</v>
      </c>
      <c r="X348" s="93"/>
    </row>
    <row r="349" spans="1:28" ht="13.95" customHeight="1" x14ac:dyDescent="0.3">
      <c r="A349" s="88" t="s">
        <v>92</v>
      </c>
      <c r="B349" s="89" t="s">
        <v>93</v>
      </c>
      <c r="C349" s="93">
        <v>12</v>
      </c>
      <c r="D349" s="93">
        <v>145</v>
      </c>
      <c r="E349" s="88" t="s">
        <v>3</v>
      </c>
      <c r="F349" s="88" t="s">
        <v>1</v>
      </c>
      <c r="G349" s="105">
        <v>65</v>
      </c>
      <c r="H349" s="151">
        <f t="shared" si="37"/>
        <v>25</v>
      </c>
      <c r="I349" s="191">
        <v>17.399999999999999</v>
      </c>
      <c r="J349" s="192">
        <v>8.92</v>
      </c>
      <c r="K349" s="122">
        <v>809</v>
      </c>
      <c r="L349" s="117">
        <v>735</v>
      </c>
      <c r="M349" s="127">
        <v>622</v>
      </c>
      <c r="N349" s="127">
        <v>490</v>
      </c>
      <c r="O349" s="128">
        <v>404</v>
      </c>
      <c r="P349" s="102">
        <v>350</v>
      </c>
      <c r="Q349" s="94" t="str">
        <f t="shared" si="38"/>
        <v>≥ 132 mm</v>
      </c>
      <c r="R349" s="159" t="str">
        <f t="shared" si="39"/>
        <v>≥ 132 mm</v>
      </c>
      <c r="S349" s="88" t="s">
        <v>54</v>
      </c>
      <c r="T349" s="88"/>
      <c r="U349" s="88" t="s">
        <v>55</v>
      </c>
      <c r="V349" s="111"/>
      <c r="W349" s="112" t="s">
        <v>22</v>
      </c>
      <c r="X349" s="93"/>
    </row>
    <row r="350" spans="1:28" ht="13.95" customHeight="1" x14ac:dyDescent="0.3">
      <c r="A350" s="88" t="s">
        <v>92</v>
      </c>
      <c r="B350" s="89" t="s">
        <v>93</v>
      </c>
      <c r="C350" s="93">
        <v>12</v>
      </c>
      <c r="D350" s="93">
        <v>145</v>
      </c>
      <c r="E350" s="88" t="s">
        <v>3</v>
      </c>
      <c r="F350" s="88" t="s">
        <v>1</v>
      </c>
      <c r="G350" s="105">
        <v>60</v>
      </c>
      <c r="H350" s="151">
        <f t="shared" si="37"/>
        <v>30</v>
      </c>
      <c r="I350" s="191">
        <v>17.399999999999999</v>
      </c>
      <c r="J350" s="192">
        <v>8.92</v>
      </c>
      <c r="K350" s="122">
        <v>773</v>
      </c>
      <c r="L350" s="117">
        <v>703</v>
      </c>
      <c r="M350" s="127">
        <v>594</v>
      </c>
      <c r="N350" s="127">
        <v>468</v>
      </c>
      <c r="O350" s="128">
        <v>386</v>
      </c>
      <c r="P350" s="102">
        <v>350</v>
      </c>
      <c r="Q350" s="94" t="str">
        <f t="shared" si="38"/>
        <v>≥ 126 mm</v>
      </c>
      <c r="R350" s="159" t="str">
        <f t="shared" si="39"/>
        <v>≥ 126 mm</v>
      </c>
      <c r="S350" s="88" t="s">
        <v>54</v>
      </c>
      <c r="T350" s="88"/>
      <c r="U350" s="88" t="s">
        <v>55</v>
      </c>
      <c r="V350" s="111"/>
      <c r="W350" s="112" t="s">
        <v>22</v>
      </c>
      <c r="X350" s="93"/>
    </row>
    <row r="351" spans="1:28" ht="13.95" customHeight="1" x14ac:dyDescent="0.3">
      <c r="A351" s="88" t="s">
        <v>92</v>
      </c>
      <c r="B351" s="89" t="s">
        <v>93</v>
      </c>
      <c r="C351" s="93">
        <v>12</v>
      </c>
      <c r="D351" s="93">
        <v>145</v>
      </c>
      <c r="E351" s="88" t="s">
        <v>3</v>
      </c>
      <c r="F351" s="88" t="s">
        <v>1</v>
      </c>
      <c r="G351" s="105">
        <v>55</v>
      </c>
      <c r="H351" s="151">
        <f t="shared" si="37"/>
        <v>35</v>
      </c>
      <c r="I351" s="191">
        <v>17.399999999999999</v>
      </c>
      <c r="J351" s="192">
        <v>8.92</v>
      </c>
      <c r="K351" s="122">
        <v>731</v>
      </c>
      <c r="L351" s="117">
        <v>664</v>
      </c>
      <c r="M351" s="127">
        <v>562</v>
      </c>
      <c r="N351" s="127">
        <v>443</v>
      </c>
      <c r="O351" s="128">
        <v>365</v>
      </c>
      <c r="P351" s="102">
        <v>350</v>
      </c>
      <c r="Q351" s="94" t="str">
        <f t="shared" si="38"/>
        <v>≥ 119 mm</v>
      </c>
      <c r="R351" s="159" t="str">
        <f t="shared" si="39"/>
        <v>≥ 120 mm</v>
      </c>
      <c r="S351" s="88" t="s">
        <v>54</v>
      </c>
      <c r="T351" s="88"/>
      <c r="U351" s="88" t="s">
        <v>55</v>
      </c>
      <c r="V351" s="111"/>
      <c r="W351" s="112" t="s">
        <v>22</v>
      </c>
      <c r="X351" s="93"/>
    </row>
    <row r="352" spans="1:28" ht="13.95" customHeight="1" x14ac:dyDescent="0.3">
      <c r="A352" s="88" t="s">
        <v>92</v>
      </c>
      <c r="B352" s="89" t="s">
        <v>93</v>
      </c>
      <c r="C352" s="93">
        <v>12</v>
      </c>
      <c r="D352" s="93">
        <v>145</v>
      </c>
      <c r="E352" s="88" t="s">
        <v>3</v>
      </c>
      <c r="F352" s="88" t="s">
        <v>1</v>
      </c>
      <c r="G352" s="105">
        <v>50</v>
      </c>
      <c r="H352" s="151">
        <f t="shared" si="37"/>
        <v>40</v>
      </c>
      <c r="I352" s="191">
        <v>17.399999999999999</v>
      </c>
      <c r="J352" s="192">
        <v>8.92</v>
      </c>
      <c r="K352" s="122">
        <v>684</v>
      </c>
      <c r="L352" s="117">
        <v>621</v>
      </c>
      <c r="M352" s="127">
        <v>526</v>
      </c>
      <c r="N352" s="127">
        <v>414</v>
      </c>
      <c r="O352" s="128">
        <v>342</v>
      </c>
      <c r="P352" s="102">
        <v>350</v>
      </c>
      <c r="Q352" s="94" t="str">
        <f t="shared" si="38"/>
        <v>≥ 112 mm</v>
      </c>
      <c r="R352" s="159" t="str">
        <f t="shared" si="39"/>
        <v>≥ 120 mm</v>
      </c>
      <c r="S352" s="88" t="s">
        <v>54</v>
      </c>
      <c r="T352" s="88"/>
      <c r="U352" s="88" t="s">
        <v>55</v>
      </c>
      <c r="V352" s="111"/>
      <c r="W352" s="112" t="s">
        <v>22</v>
      </c>
      <c r="X352" s="93"/>
    </row>
    <row r="353" spans="1:24" ht="13.95" customHeight="1" x14ac:dyDescent="0.3">
      <c r="A353" s="88" t="s">
        <v>92</v>
      </c>
      <c r="B353" s="89" t="s">
        <v>93</v>
      </c>
      <c r="C353" s="93">
        <v>12</v>
      </c>
      <c r="D353" s="93">
        <v>145</v>
      </c>
      <c r="E353" s="88" t="s">
        <v>3</v>
      </c>
      <c r="F353" s="88" t="s">
        <v>1</v>
      </c>
      <c r="G353" s="105">
        <v>45</v>
      </c>
      <c r="H353" s="151">
        <f t="shared" si="37"/>
        <v>45</v>
      </c>
      <c r="I353" s="191">
        <v>17.399999999999999</v>
      </c>
      <c r="J353" s="192">
        <v>8.92</v>
      </c>
      <c r="K353" s="122">
        <v>631</v>
      </c>
      <c r="L353" s="117">
        <v>574</v>
      </c>
      <c r="M353" s="127">
        <v>485</v>
      </c>
      <c r="N353" s="127">
        <v>382</v>
      </c>
      <c r="O353" s="128">
        <v>315</v>
      </c>
      <c r="P353" s="102">
        <v>350</v>
      </c>
      <c r="Q353" s="94" t="str">
        <f t="shared" si="38"/>
        <v>≥ 103 mm</v>
      </c>
      <c r="R353" s="159" t="str">
        <f t="shared" si="39"/>
        <v>≥ 120 mm</v>
      </c>
      <c r="S353" s="88" t="s">
        <v>54</v>
      </c>
      <c r="T353" s="88"/>
      <c r="U353" s="88" t="s">
        <v>55</v>
      </c>
      <c r="V353" s="111"/>
      <c r="W353" s="112" t="s">
        <v>22</v>
      </c>
      <c r="X353" s="93"/>
    </row>
    <row r="354" spans="1:24" ht="13.95" customHeight="1" x14ac:dyDescent="0.3">
      <c r="A354" s="88" t="s">
        <v>92</v>
      </c>
      <c r="B354" s="89" t="s">
        <v>93</v>
      </c>
      <c r="C354" s="93">
        <v>12</v>
      </c>
      <c r="D354" s="93">
        <v>145</v>
      </c>
      <c r="E354" s="88" t="s">
        <v>3</v>
      </c>
      <c r="F354" s="88" t="s">
        <v>1</v>
      </c>
      <c r="G354" s="105">
        <v>40</v>
      </c>
      <c r="H354" s="151">
        <f t="shared" si="37"/>
        <v>50</v>
      </c>
      <c r="I354" s="191">
        <v>16</v>
      </c>
      <c r="J354" s="192">
        <v>8.23</v>
      </c>
      <c r="K354" s="122">
        <v>529</v>
      </c>
      <c r="L354" s="117">
        <v>481</v>
      </c>
      <c r="M354" s="127">
        <v>407</v>
      </c>
      <c r="N354" s="127">
        <v>321</v>
      </c>
      <c r="O354" s="128">
        <v>264</v>
      </c>
      <c r="P354" s="102">
        <v>350</v>
      </c>
      <c r="Q354" s="94" t="str">
        <f t="shared" si="38"/>
        <v>≥ 94 mm</v>
      </c>
      <c r="R354" s="159" t="str">
        <f t="shared" si="39"/>
        <v>≥ 120 mm</v>
      </c>
      <c r="S354" s="88" t="s">
        <v>54</v>
      </c>
      <c r="T354" s="88"/>
      <c r="U354" s="88" t="s">
        <v>55</v>
      </c>
      <c r="V354" s="111"/>
      <c r="W354" s="112" t="s">
        <v>22</v>
      </c>
      <c r="X354" s="93"/>
    </row>
    <row r="355" spans="1:24" ht="13.95" customHeight="1" x14ac:dyDescent="0.3">
      <c r="A355" s="88" t="s">
        <v>92</v>
      </c>
      <c r="B355" s="89" t="s">
        <v>93</v>
      </c>
      <c r="C355" s="93">
        <v>12</v>
      </c>
      <c r="D355" s="93">
        <v>145</v>
      </c>
      <c r="E355" s="88" t="s">
        <v>3</v>
      </c>
      <c r="F355" s="88" t="s">
        <v>1</v>
      </c>
      <c r="G355" s="105">
        <v>35</v>
      </c>
      <c r="H355" s="151">
        <f t="shared" si="37"/>
        <v>55</v>
      </c>
      <c r="I355" s="191">
        <v>14.7</v>
      </c>
      <c r="J355" s="192">
        <v>7.54</v>
      </c>
      <c r="K355" s="122">
        <v>432</v>
      </c>
      <c r="L355" s="117">
        <v>393</v>
      </c>
      <c r="M355" s="127">
        <v>332</v>
      </c>
      <c r="N355" s="127">
        <v>262</v>
      </c>
      <c r="O355" s="128">
        <v>216</v>
      </c>
      <c r="P355" s="102">
        <v>350</v>
      </c>
      <c r="Q355" s="94" t="str">
        <f t="shared" si="38"/>
        <v>≥ 84 mm</v>
      </c>
      <c r="R355" s="159" t="str">
        <f t="shared" si="39"/>
        <v>≥ 120 mm</v>
      </c>
      <c r="S355" s="88" t="s">
        <v>54</v>
      </c>
      <c r="T355" s="88"/>
      <c r="U355" s="88" t="s">
        <v>55</v>
      </c>
      <c r="V355" s="111"/>
      <c r="W355" s="112" t="s">
        <v>22</v>
      </c>
      <c r="X355" s="93"/>
    </row>
    <row r="356" spans="1:24" ht="13.95" customHeight="1" x14ac:dyDescent="0.3">
      <c r="A356" s="88" t="s">
        <v>92</v>
      </c>
      <c r="B356" s="89" t="s">
        <v>93</v>
      </c>
      <c r="C356" s="93">
        <v>12</v>
      </c>
      <c r="D356" s="93">
        <v>145</v>
      </c>
      <c r="E356" s="88" t="s">
        <v>3</v>
      </c>
      <c r="F356" s="88" t="s">
        <v>1</v>
      </c>
      <c r="G356" s="105">
        <v>30</v>
      </c>
      <c r="H356" s="170">
        <f t="shared" si="37"/>
        <v>60</v>
      </c>
      <c r="I356" s="203">
        <v>13.3</v>
      </c>
      <c r="J356" s="204">
        <v>6.84</v>
      </c>
      <c r="K356" s="126">
        <v>342</v>
      </c>
      <c r="L356" s="121">
        <v>311</v>
      </c>
      <c r="M356" s="135">
        <v>263</v>
      </c>
      <c r="N356" s="135">
        <v>207</v>
      </c>
      <c r="O356" s="136">
        <v>171</v>
      </c>
      <c r="P356" s="102">
        <v>350</v>
      </c>
      <c r="Q356" s="94" t="str">
        <f t="shared" si="38"/>
        <v>≥ 80 mm</v>
      </c>
      <c r="R356" s="159" t="str">
        <f t="shared" si="39"/>
        <v>≥ 120 mm</v>
      </c>
      <c r="S356" s="88" t="s">
        <v>54</v>
      </c>
      <c r="T356" s="88"/>
      <c r="U356" s="88" t="s">
        <v>55</v>
      </c>
      <c r="V356" s="111"/>
      <c r="W356" s="112" t="s">
        <v>22</v>
      </c>
      <c r="X356" s="93"/>
    </row>
    <row r="357" spans="1:24" ht="13.95" customHeight="1" x14ac:dyDescent="0.3">
      <c r="A357" s="88" t="s">
        <v>92</v>
      </c>
      <c r="B357" s="89" t="s">
        <v>93</v>
      </c>
      <c r="C357" s="93">
        <v>12</v>
      </c>
      <c r="D357" s="93">
        <v>145</v>
      </c>
      <c r="E357" s="88" t="s">
        <v>3</v>
      </c>
      <c r="F357" s="88" t="s">
        <v>2</v>
      </c>
      <c r="G357" s="99">
        <v>90</v>
      </c>
      <c r="H357" s="90">
        <v>0</v>
      </c>
      <c r="I357" s="193">
        <v>12.05</v>
      </c>
      <c r="J357" s="192">
        <v>8.92</v>
      </c>
      <c r="K357" s="122">
        <v>892</v>
      </c>
      <c r="L357" s="117">
        <v>811</v>
      </c>
      <c r="M357" s="127">
        <v>686</v>
      </c>
      <c r="N357" s="127">
        <v>541</v>
      </c>
      <c r="O357" s="128">
        <v>446</v>
      </c>
      <c r="P357" s="102">
        <v>350</v>
      </c>
      <c r="Q357" s="159" t="str">
        <f t="shared" ref="Q357:Q369" si="40">"≥ "&amp;MAX(80,D357,170)&amp;" mm"</f>
        <v>≥ 170 mm</v>
      </c>
      <c r="R357" s="159" t="str">
        <f t="shared" ref="R357:R369" si="41">"≥ "&amp;MAX(10*C357,D357,170)&amp;" mm"</f>
        <v>≥ 170 mm</v>
      </c>
      <c r="S357" s="88" t="s">
        <v>54</v>
      </c>
      <c r="T357" s="88"/>
      <c r="U357" s="88" t="s">
        <v>55</v>
      </c>
      <c r="V357" s="159" t="s">
        <v>52</v>
      </c>
      <c r="W357" s="112" t="s">
        <v>22</v>
      </c>
      <c r="X357" s="93"/>
    </row>
    <row r="358" spans="1:24" ht="13.95" customHeight="1" x14ac:dyDescent="0.3">
      <c r="A358" s="88" t="s">
        <v>92</v>
      </c>
      <c r="B358" s="89" t="s">
        <v>93</v>
      </c>
      <c r="C358" s="93">
        <v>12</v>
      </c>
      <c r="D358" s="93">
        <v>145</v>
      </c>
      <c r="E358" s="88" t="s">
        <v>3</v>
      </c>
      <c r="F358" s="88" t="s">
        <v>2</v>
      </c>
      <c r="G358" s="99">
        <v>90</v>
      </c>
      <c r="H358" s="91">
        <v>5</v>
      </c>
      <c r="I358" s="193">
        <v>11.94</v>
      </c>
      <c r="J358" s="194">
        <v>8.85</v>
      </c>
      <c r="K358" s="122">
        <v>881</v>
      </c>
      <c r="L358" s="117">
        <v>801</v>
      </c>
      <c r="M358" s="127">
        <v>678</v>
      </c>
      <c r="N358" s="127">
        <v>534</v>
      </c>
      <c r="O358" s="128">
        <v>441</v>
      </c>
      <c r="P358" s="102">
        <v>350</v>
      </c>
      <c r="Q358" s="159" t="str">
        <f t="shared" si="40"/>
        <v>≥ 170 mm</v>
      </c>
      <c r="R358" s="159" t="str">
        <f t="shared" si="41"/>
        <v>≥ 170 mm</v>
      </c>
      <c r="S358" s="88" t="s">
        <v>54</v>
      </c>
      <c r="T358" s="88"/>
      <c r="U358" s="88" t="s">
        <v>55</v>
      </c>
      <c r="V358" s="159" t="s">
        <v>52</v>
      </c>
      <c r="W358" s="112" t="s">
        <v>22</v>
      </c>
      <c r="X358" s="93"/>
    </row>
    <row r="359" spans="1:24" ht="13.95" customHeight="1" x14ac:dyDescent="0.3">
      <c r="A359" s="88" t="s">
        <v>92</v>
      </c>
      <c r="B359" s="89" t="s">
        <v>93</v>
      </c>
      <c r="C359" s="93">
        <v>12</v>
      </c>
      <c r="D359" s="93">
        <v>145</v>
      </c>
      <c r="E359" s="88" t="s">
        <v>3</v>
      </c>
      <c r="F359" s="88" t="s">
        <v>2</v>
      </c>
      <c r="G359" s="99">
        <v>90</v>
      </c>
      <c r="H359" s="91">
        <v>10</v>
      </c>
      <c r="I359" s="193">
        <v>11.65</v>
      </c>
      <c r="J359" s="194">
        <v>8.6300000000000008</v>
      </c>
      <c r="K359" s="122">
        <v>850</v>
      </c>
      <c r="L359" s="117">
        <v>773</v>
      </c>
      <c r="M359" s="127">
        <v>654</v>
      </c>
      <c r="N359" s="127">
        <v>515</v>
      </c>
      <c r="O359" s="128">
        <v>425</v>
      </c>
      <c r="P359" s="102">
        <v>350</v>
      </c>
      <c r="Q359" s="159" t="str">
        <f t="shared" si="40"/>
        <v>≥ 170 mm</v>
      </c>
      <c r="R359" s="159" t="str">
        <f t="shared" si="41"/>
        <v>≥ 170 mm</v>
      </c>
      <c r="S359" s="88" t="s">
        <v>54</v>
      </c>
      <c r="T359" s="88"/>
      <c r="U359" s="88" t="s">
        <v>55</v>
      </c>
      <c r="V359" s="159" t="s">
        <v>52</v>
      </c>
      <c r="W359" s="112" t="s">
        <v>22</v>
      </c>
      <c r="X359" s="93"/>
    </row>
    <row r="360" spans="1:24" ht="13.95" customHeight="1" x14ac:dyDescent="0.3">
      <c r="A360" s="88" t="s">
        <v>92</v>
      </c>
      <c r="B360" s="89" t="s">
        <v>93</v>
      </c>
      <c r="C360" s="93">
        <v>12</v>
      </c>
      <c r="D360" s="93">
        <v>145</v>
      </c>
      <c r="E360" s="88" t="s">
        <v>3</v>
      </c>
      <c r="F360" s="88" t="s">
        <v>2</v>
      </c>
      <c r="G360" s="99">
        <v>90</v>
      </c>
      <c r="H360" s="91">
        <v>15</v>
      </c>
      <c r="I360" s="193">
        <v>11.22</v>
      </c>
      <c r="J360" s="194">
        <v>8.31</v>
      </c>
      <c r="K360" s="122">
        <v>803</v>
      </c>
      <c r="L360" s="117">
        <v>730</v>
      </c>
      <c r="M360" s="127">
        <v>618</v>
      </c>
      <c r="N360" s="127">
        <v>487</v>
      </c>
      <c r="O360" s="128">
        <v>402</v>
      </c>
      <c r="P360" s="102">
        <v>350</v>
      </c>
      <c r="Q360" s="159" t="str">
        <f t="shared" si="40"/>
        <v>≥ 170 mm</v>
      </c>
      <c r="R360" s="159" t="str">
        <f t="shared" si="41"/>
        <v>≥ 170 mm</v>
      </c>
      <c r="S360" s="88" t="s">
        <v>54</v>
      </c>
      <c r="T360" s="88"/>
      <c r="U360" s="88" t="s">
        <v>55</v>
      </c>
      <c r="V360" s="159" t="s">
        <v>52</v>
      </c>
      <c r="W360" s="112" t="s">
        <v>22</v>
      </c>
      <c r="X360" s="93"/>
    </row>
    <row r="361" spans="1:24" ht="13.95" customHeight="1" x14ac:dyDescent="0.3">
      <c r="A361" s="88" t="s">
        <v>92</v>
      </c>
      <c r="B361" s="89" t="s">
        <v>93</v>
      </c>
      <c r="C361" s="93">
        <v>12</v>
      </c>
      <c r="D361" s="93">
        <v>145</v>
      </c>
      <c r="E361" s="88" t="s">
        <v>3</v>
      </c>
      <c r="F361" s="88" t="s">
        <v>2</v>
      </c>
      <c r="G361" s="99">
        <v>90</v>
      </c>
      <c r="H361" s="91">
        <v>20</v>
      </c>
      <c r="I361" s="193">
        <v>10.71</v>
      </c>
      <c r="J361" s="194">
        <v>7.93</v>
      </c>
      <c r="K361" s="122">
        <v>745</v>
      </c>
      <c r="L361" s="117">
        <v>678</v>
      </c>
      <c r="M361" s="127">
        <v>573</v>
      </c>
      <c r="N361" s="127">
        <v>452</v>
      </c>
      <c r="O361" s="128">
        <v>373</v>
      </c>
      <c r="P361" s="102">
        <v>350</v>
      </c>
      <c r="Q361" s="159" t="str">
        <f t="shared" si="40"/>
        <v>≥ 170 mm</v>
      </c>
      <c r="R361" s="159" t="str">
        <f t="shared" si="41"/>
        <v>≥ 170 mm</v>
      </c>
      <c r="S361" s="88" t="s">
        <v>54</v>
      </c>
      <c r="T361" s="88"/>
      <c r="U361" s="88" t="s">
        <v>55</v>
      </c>
      <c r="V361" s="159" t="s">
        <v>52</v>
      </c>
      <c r="W361" s="112" t="s">
        <v>22</v>
      </c>
      <c r="X361" s="93"/>
    </row>
    <row r="362" spans="1:24" ht="13.95" customHeight="1" x14ac:dyDescent="0.3">
      <c r="A362" s="88" t="s">
        <v>92</v>
      </c>
      <c r="B362" s="89" t="s">
        <v>93</v>
      </c>
      <c r="C362" s="93">
        <v>12</v>
      </c>
      <c r="D362" s="93">
        <v>145</v>
      </c>
      <c r="E362" s="88" t="s">
        <v>3</v>
      </c>
      <c r="F362" s="88" t="s">
        <v>2</v>
      </c>
      <c r="G362" s="99">
        <v>90</v>
      </c>
      <c r="H362" s="91">
        <v>25</v>
      </c>
      <c r="I362" s="193">
        <v>10.16</v>
      </c>
      <c r="J362" s="194">
        <v>7.53</v>
      </c>
      <c r="K362" s="122">
        <v>682</v>
      </c>
      <c r="L362" s="117">
        <v>620</v>
      </c>
      <c r="M362" s="127">
        <v>525</v>
      </c>
      <c r="N362" s="127">
        <v>414</v>
      </c>
      <c r="O362" s="128">
        <v>341</v>
      </c>
      <c r="P362" s="102">
        <v>350</v>
      </c>
      <c r="Q362" s="159" t="str">
        <f t="shared" si="40"/>
        <v>≥ 170 mm</v>
      </c>
      <c r="R362" s="159" t="str">
        <f t="shared" si="41"/>
        <v>≥ 170 mm</v>
      </c>
      <c r="S362" s="88" t="s">
        <v>54</v>
      </c>
      <c r="T362" s="88"/>
      <c r="U362" s="88" t="s">
        <v>55</v>
      </c>
      <c r="V362" s="159" t="s">
        <v>52</v>
      </c>
      <c r="W362" s="112" t="s">
        <v>22</v>
      </c>
      <c r="X362" s="93"/>
    </row>
    <row r="363" spans="1:24" ht="13.95" customHeight="1" x14ac:dyDescent="0.3">
      <c r="A363" s="88" t="s">
        <v>92</v>
      </c>
      <c r="B363" s="89" t="s">
        <v>93</v>
      </c>
      <c r="C363" s="93">
        <v>12</v>
      </c>
      <c r="D363" s="93">
        <v>145</v>
      </c>
      <c r="E363" s="88" t="s">
        <v>3</v>
      </c>
      <c r="F363" s="88" t="s">
        <v>2</v>
      </c>
      <c r="G363" s="99">
        <v>90</v>
      </c>
      <c r="H363" s="91">
        <v>30</v>
      </c>
      <c r="I363" s="193">
        <v>9.6199999999999992</v>
      </c>
      <c r="J363" s="194">
        <v>7.13</v>
      </c>
      <c r="K363" s="122">
        <v>617</v>
      </c>
      <c r="L363" s="117">
        <v>561</v>
      </c>
      <c r="M363" s="127">
        <v>475</v>
      </c>
      <c r="N363" s="127">
        <v>374</v>
      </c>
      <c r="O363" s="128">
        <v>309</v>
      </c>
      <c r="P363" s="102">
        <v>350</v>
      </c>
      <c r="Q363" s="159" t="str">
        <f t="shared" si="40"/>
        <v>≥ 170 mm</v>
      </c>
      <c r="R363" s="159" t="str">
        <f t="shared" si="41"/>
        <v>≥ 170 mm</v>
      </c>
      <c r="S363" s="88" t="s">
        <v>54</v>
      </c>
      <c r="T363" s="88"/>
      <c r="U363" s="88" t="s">
        <v>55</v>
      </c>
      <c r="V363" s="159" t="s">
        <v>52</v>
      </c>
      <c r="W363" s="112" t="s">
        <v>22</v>
      </c>
      <c r="X363" s="93"/>
    </row>
    <row r="364" spans="1:24" ht="13.95" customHeight="1" x14ac:dyDescent="0.3">
      <c r="A364" s="88" t="s">
        <v>92</v>
      </c>
      <c r="B364" s="89" t="s">
        <v>93</v>
      </c>
      <c r="C364" s="93">
        <v>12</v>
      </c>
      <c r="D364" s="93">
        <v>145</v>
      </c>
      <c r="E364" s="88" t="s">
        <v>3</v>
      </c>
      <c r="F364" s="88" t="s">
        <v>2</v>
      </c>
      <c r="G364" s="99">
        <v>90</v>
      </c>
      <c r="H364" s="91">
        <v>35</v>
      </c>
      <c r="I364" s="193">
        <v>9.1199999999999992</v>
      </c>
      <c r="J364" s="194">
        <v>6.75</v>
      </c>
      <c r="K364" s="122">
        <v>553</v>
      </c>
      <c r="L364" s="117">
        <v>503</v>
      </c>
      <c r="M364" s="127">
        <v>426</v>
      </c>
      <c r="N364" s="127">
        <v>335</v>
      </c>
      <c r="O364" s="128">
        <v>277</v>
      </c>
      <c r="P364" s="102">
        <v>350</v>
      </c>
      <c r="Q364" s="159" t="str">
        <f t="shared" si="40"/>
        <v>≥ 170 mm</v>
      </c>
      <c r="R364" s="159" t="str">
        <f t="shared" si="41"/>
        <v>≥ 170 mm</v>
      </c>
      <c r="S364" s="88" t="s">
        <v>54</v>
      </c>
      <c r="T364" s="88"/>
      <c r="U364" s="88" t="s">
        <v>55</v>
      </c>
      <c r="V364" s="159" t="s">
        <v>52</v>
      </c>
      <c r="W364" s="112" t="s">
        <v>22</v>
      </c>
      <c r="X364" s="93"/>
    </row>
    <row r="365" spans="1:24" ht="13.95" customHeight="1" x14ac:dyDescent="0.3">
      <c r="A365" s="88" t="s">
        <v>92</v>
      </c>
      <c r="B365" s="89" t="s">
        <v>93</v>
      </c>
      <c r="C365" s="93">
        <v>12</v>
      </c>
      <c r="D365" s="93">
        <v>145</v>
      </c>
      <c r="E365" s="88" t="s">
        <v>3</v>
      </c>
      <c r="F365" s="88" t="s">
        <v>2</v>
      </c>
      <c r="G365" s="99">
        <v>90</v>
      </c>
      <c r="H365" s="91">
        <v>40</v>
      </c>
      <c r="I365" s="193">
        <v>8.66</v>
      </c>
      <c r="J365" s="194">
        <v>6.41</v>
      </c>
      <c r="K365" s="122">
        <v>491</v>
      </c>
      <c r="L365" s="117">
        <v>447</v>
      </c>
      <c r="M365" s="127">
        <v>378</v>
      </c>
      <c r="N365" s="127">
        <v>298</v>
      </c>
      <c r="O365" s="128">
        <v>246</v>
      </c>
      <c r="P365" s="102">
        <v>350</v>
      </c>
      <c r="Q365" s="159" t="str">
        <f t="shared" si="40"/>
        <v>≥ 170 mm</v>
      </c>
      <c r="R365" s="159" t="str">
        <f t="shared" si="41"/>
        <v>≥ 170 mm</v>
      </c>
      <c r="S365" s="88" t="s">
        <v>54</v>
      </c>
      <c r="T365" s="88"/>
      <c r="U365" s="88" t="s">
        <v>55</v>
      </c>
      <c r="V365" s="159" t="s">
        <v>52</v>
      </c>
      <c r="W365" s="112" t="s">
        <v>22</v>
      </c>
      <c r="X365" s="93"/>
    </row>
    <row r="366" spans="1:24" ht="13.95" customHeight="1" x14ac:dyDescent="0.3">
      <c r="A366" s="88" t="s">
        <v>92</v>
      </c>
      <c r="B366" s="89" t="s">
        <v>93</v>
      </c>
      <c r="C366" s="93">
        <v>12</v>
      </c>
      <c r="D366" s="93">
        <v>145</v>
      </c>
      <c r="E366" s="88" t="s">
        <v>3</v>
      </c>
      <c r="F366" s="88" t="s">
        <v>2</v>
      </c>
      <c r="G366" s="99">
        <v>90</v>
      </c>
      <c r="H366" s="91">
        <v>45</v>
      </c>
      <c r="I366" s="193">
        <v>8.25</v>
      </c>
      <c r="J366" s="194">
        <v>6.11</v>
      </c>
      <c r="K366" s="122">
        <v>432</v>
      </c>
      <c r="L366" s="117">
        <v>393</v>
      </c>
      <c r="M366" s="127">
        <v>332</v>
      </c>
      <c r="N366" s="127">
        <v>262</v>
      </c>
      <c r="O366" s="128">
        <v>216</v>
      </c>
      <c r="P366" s="102">
        <v>350</v>
      </c>
      <c r="Q366" s="159" t="str">
        <f t="shared" si="40"/>
        <v>≥ 170 mm</v>
      </c>
      <c r="R366" s="159" t="str">
        <f t="shared" si="41"/>
        <v>≥ 170 mm</v>
      </c>
      <c r="S366" s="88" t="s">
        <v>54</v>
      </c>
      <c r="T366" s="88"/>
      <c r="U366" s="88" t="s">
        <v>55</v>
      </c>
      <c r="V366" s="159" t="s">
        <v>52</v>
      </c>
      <c r="W366" s="112" t="s">
        <v>22</v>
      </c>
      <c r="X366" s="93"/>
    </row>
    <row r="367" spans="1:24" ht="13.95" customHeight="1" x14ac:dyDescent="0.3">
      <c r="A367" s="88" t="s">
        <v>92</v>
      </c>
      <c r="B367" s="89" t="s">
        <v>93</v>
      </c>
      <c r="C367" s="93">
        <v>12</v>
      </c>
      <c r="D367" s="93">
        <v>145</v>
      </c>
      <c r="E367" s="88" t="s">
        <v>3</v>
      </c>
      <c r="F367" s="88" t="s">
        <v>2</v>
      </c>
      <c r="G367" s="99">
        <v>90</v>
      </c>
      <c r="H367" s="91">
        <v>50</v>
      </c>
      <c r="I367" s="193">
        <v>7.89</v>
      </c>
      <c r="J367" s="194">
        <v>5.85</v>
      </c>
      <c r="K367" s="122">
        <v>376</v>
      </c>
      <c r="L367" s="117">
        <v>342</v>
      </c>
      <c r="M367" s="127">
        <v>289</v>
      </c>
      <c r="N367" s="127">
        <v>228</v>
      </c>
      <c r="O367" s="128">
        <v>188</v>
      </c>
      <c r="P367" s="102">
        <v>350</v>
      </c>
      <c r="Q367" s="159" t="str">
        <f t="shared" si="40"/>
        <v>≥ 170 mm</v>
      </c>
      <c r="R367" s="159" t="str">
        <f t="shared" si="41"/>
        <v>≥ 170 mm</v>
      </c>
      <c r="S367" s="88" t="s">
        <v>54</v>
      </c>
      <c r="T367" s="88"/>
      <c r="U367" s="88" t="s">
        <v>55</v>
      </c>
      <c r="V367" s="159" t="s">
        <v>52</v>
      </c>
      <c r="W367" s="112" t="s">
        <v>22</v>
      </c>
      <c r="X367" s="93"/>
    </row>
    <row r="368" spans="1:24" ht="13.95" customHeight="1" x14ac:dyDescent="0.3">
      <c r="A368" s="88" t="s">
        <v>92</v>
      </c>
      <c r="B368" s="89" t="s">
        <v>93</v>
      </c>
      <c r="C368" s="93">
        <v>12</v>
      </c>
      <c r="D368" s="93">
        <v>145</v>
      </c>
      <c r="E368" s="88" t="s">
        <v>3</v>
      </c>
      <c r="F368" s="88" t="s">
        <v>2</v>
      </c>
      <c r="G368" s="99">
        <v>90</v>
      </c>
      <c r="H368" s="91">
        <v>55</v>
      </c>
      <c r="I368" s="193">
        <v>7.59</v>
      </c>
      <c r="J368" s="194">
        <v>5.62</v>
      </c>
      <c r="K368" s="122">
        <v>322</v>
      </c>
      <c r="L368" s="117">
        <v>293</v>
      </c>
      <c r="M368" s="127">
        <v>248</v>
      </c>
      <c r="N368" s="127">
        <v>195</v>
      </c>
      <c r="O368" s="128">
        <v>161</v>
      </c>
      <c r="P368" s="102">
        <v>350</v>
      </c>
      <c r="Q368" s="159" t="str">
        <f t="shared" si="40"/>
        <v>≥ 170 mm</v>
      </c>
      <c r="R368" s="159" t="str">
        <f t="shared" si="41"/>
        <v>≥ 170 mm</v>
      </c>
      <c r="S368" s="88" t="s">
        <v>54</v>
      </c>
      <c r="T368" s="88"/>
      <c r="U368" s="88" t="s">
        <v>55</v>
      </c>
      <c r="V368" s="159" t="s">
        <v>52</v>
      </c>
      <c r="W368" s="112" t="s">
        <v>22</v>
      </c>
      <c r="X368" s="93"/>
    </row>
    <row r="369" spans="1:27" ht="13.95" customHeight="1" x14ac:dyDescent="0.3">
      <c r="A369" s="88" t="s">
        <v>92</v>
      </c>
      <c r="B369" s="89" t="s">
        <v>93</v>
      </c>
      <c r="C369" s="93">
        <v>12</v>
      </c>
      <c r="D369" s="93">
        <v>145</v>
      </c>
      <c r="E369" s="88" t="s">
        <v>3</v>
      </c>
      <c r="F369" s="88" t="s">
        <v>2</v>
      </c>
      <c r="G369" s="99">
        <v>90</v>
      </c>
      <c r="H369" s="150">
        <v>60</v>
      </c>
      <c r="I369" s="193">
        <v>7.33</v>
      </c>
      <c r="J369" s="194">
        <v>5.43</v>
      </c>
      <c r="K369" s="122">
        <v>272</v>
      </c>
      <c r="L369" s="117">
        <v>247</v>
      </c>
      <c r="M369" s="127">
        <v>209</v>
      </c>
      <c r="N369" s="127">
        <v>165</v>
      </c>
      <c r="O369" s="128">
        <v>136</v>
      </c>
      <c r="P369" s="102">
        <v>350</v>
      </c>
      <c r="Q369" s="159" t="str">
        <f t="shared" si="40"/>
        <v>≥ 170 mm</v>
      </c>
      <c r="R369" s="159" t="str">
        <f t="shared" si="41"/>
        <v>≥ 170 mm</v>
      </c>
      <c r="S369" s="88" t="s">
        <v>54</v>
      </c>
      <c r="T369" s="88"/>
      <c r="U369" s="88" t="s">
        <v>55</v>
      </c>
      <c r="V369" s="159" t="s">
        <v>52</v>
      </c>
      <c r="W369" s="112" t="s">
        <v>22</v>
      </c>
      <c r="X369" s="93"/>
    </row>
    <row r="370" spans="1:27" s="15" customFormat="1" ht="13.95" customHeight="1" x14ac:dyDescent="0.3">
      <c r="A370" s="5" t="s">
        <v>18</v>
      </c>
      <c r="B370" s="6" t="s">
        <v>17</v>
      </c>
      <c r="C370" s="24">
        <v>12</v>
      </c>
      <c r="D370" s="24">
        <v>120</v>
      </c>
      <c r="E370" s="7" t="s">
        <v>5</v>
      </c>
      <c r="F370" s="5" t="s">
        <v>1</v>
      </c>
      <c r="G370" s="96">
        <v>0</v>
      </c>
      <c r="H370" s="105">
        <v>0</v>
      </c>
      <c r="I370" s="191">
        <v>4.3</v>
      </c>
      <c r="J370" s="192">
        <v>2.2200000000000002</v>
      </c>
      <c r="K370" s="122">
        <v>222</v>
      </c>
      <c r="L370" s="117">
        <v>201</v>
      </c>
      <c r="M370" s="127">
        <v>170</v>
      </c>
      <c r="N370" s="127">
        <v>134</v>
      </c>
      <c r="O370" s="128">
        <v>111</v>
      </c>
      <c r="P370" s="67">
        <v>350</v>
      </c>
      <c r="Q370" s="165"/>
      <c r="R370" s="60" t="s">
        <v>95</v>
      </c>
      <c r="S370" s="5"/>
      <c r="T370" s="5"/>
      <c r="U370" s="5"/>
      <c r="V370" s="140"/>
      <c r="W370" s="112" t="s">
        <v>22</v>
      </c>
      <c r="X370" s="114" t="s">
        <v>28</v>
      </c>
      <c r="Y370"/>
      <c r="Z370"/>
      <c r="AA370"/>
    </row>
    <row r="371" spans="1:27" s="15" customFormat="1" ht="13.95" customHeight="1" x14ac:dyDescent="0.3">
      <c r="A371" s="5" t="s">
        <v>18</v>
      </c>
      <c r="B371" s="6" t="s">
        <v>17</v>
      </c>
      <c r="C371" s="24">
        <v>12</v>
      </c>
      <c r="D371" s="24">
        <v>120</v>
      </c>
      <c r="E371" s="7" t="s">
        <v>5</v>
      </c>
      <c r="F371" s="5" t="s">
        <v>1</v>
      </c>
      <c r="G371" s="96">
        <v>5</v>
      </c>
      <c r="H371" s="107">
        <v>5</v>
      </c>
      <c r="I371" s="203">
        <v>5.4</v>
      </c>
      <c r="J371" s="204">
        <v>2.79</v>
      </c>
      <c r="K371" s="126">
        <v>278</v>
      </c>
      <c r="L371" s="121">
        <v>253</v>
      </c>
      <c r="M371" s="135">
        <v>214</v>
      </c>
      <c r="N371" s="135">
        <v>168</v>
      </c>
      <c r="O371" s="136">
        <v>139</v>
      </c>
      <c r="P371" s="67">
        <v>350</v>
      </c>
      <c r="Q371" s="165"/>
      <c r="R371" s="60" t="s">
        <v>95</v>
      </c>
      <c r="S371" s="5"/>
      <c r="T371" s="5"/>
      <c r="U371" s="5"/>
      <c r="V371" s="140"/>
      <c r="W371" s="112" t="s">
        <v>22</v>
      </c>
      <c r="X371" s="114" t="s">
        <v>28</v>
      </c>
      <c r="Y371"/>
      <c r="Z371"/>
      <c r="AA371"/>
    </row>
    <row r="372" spans="1:27" ht="13.95" customHeight="1" x14ac:dyDescent="0.3">
      <c r="A372" s="5" t="s">
        <v>18</v>
      </c>
      <c r="B372" s="6" t="s">
        <v>17</v>
      </c>
      <c r="C372" s="24">
        <v>12</v>
      </c>
      <c r="D372" s="24">
        <v>120</v>
      </c>
      <c r="E372" s="7" t="s">
        <v>5</v>
      </c>
      <c r="F372" s="5" t="s">
        <v>1</v>
      </c>
      <c r="G372" s="105">
        <v>10</v>
      </c>
      <c r="H372" s="96">
        <v>10</v>
      </c>
      <c r="I372" s="191">
        <v>6.6</v>
      </c>
      <c r="J372" s="192">
        <v>3.36</v>
      </c>
      <c r="K372" s="122">
        <v>331</v>
      </c>
      <c r="L372" s="117">
        <v>301</v>
      </c>
      <c r="M372" s="127">
        <v>255</v>
      </c>
      <c r="N372" s="127">
        <v>201</v>
      </c>
      <c r="O372" s="128">
        <v>166</v>
      </c>
      <c r="P372" s="67">
        <v>350</v>
      </c>
      <c r="Q372" s="165"/>
      <c r="R372" s="60" t="s">
        <v>95</v>
      </c>
      <c r="S372" s="5"/>
      <c r="T372" s="5"/>
      <c r="U372" s="5"/>
      <c r="V372" s="140"/>
      <c r="W372" s="112" t="s">
        <v>22</v>
      </c>
      <c r="X372" s="114" t="s">
        <v>28</v>
      </c>
    </row>
    <row r="373" spans="1:27" ht="13.95" customHeight="1" x14ac:dyDescent="0.3">
      <c r="A373" s="5" t="s">
        <v>18</v>
      </c>
      <c r="B373" s="6" t="s">
        <v>17</v>
      </c>
      <c r="C373" s="24">
        <v>12</v>
      </c>
      <c r="D373" s="24">
        <v>120</v>
      </c>
      <c r="E373" s="7" t="s">
        <v>5</v>
      </c>
      <c r="F373" s="5" t="s">
        <v>1</v>
      </c>
      <c r="G373" s="105">
        <v>15</v>
      </c>
      <c r="H373" s="96">
        <v>15</v>
      </c>
      <c r="I373" s="191">
        <v>7.7</v>
      </c>
      <c r="J373" s="192">
        <v>3.94</v>
      </c>
      <c r="K373" s="122">
        <v>380</v>
      </c>
      <c r="L373" s="117">
        <v>346</v>
      </c>
      <c r="M373" s="127">
        <v>293</v>
      </c>
      <c r="N373" s="127">
        <v>231</v>
      </c>
      <c r="O373" s="128">
        <v>190</v>
      </c>
      <c r="P373" s="67">
        <v>350</v>
      </c>
      <c r="Q373" s="165"/>
      <c r="R373" s="60" t="s">
        <v>95</v>
      </c>
      <c r="S373" s="5"/>
      <c r="T373" s="5"/>
      <c r="U373" s="5"/>
      <c r="V373" s="140"/>
      <c r="W373" s="112" t="s">
        <v>22</v>
      </c>
      <c r="X373" s="114" t="s">
        <v>28</v>
      </c>
    </row>
    <row r="374" spans="1:27" ht="13.95" customHeight="1" x14ac:dyDescent="0.3">
      <c r="A374" s="5" t="s">
        <v>18</v>
      </c>
      <c r="B374" s="6" t="s">
        <v>17</v>
      </c>
      <c r="C374" s="24">
        <v>12</v>
      </c>
      <c r="D374" s="24">
        <v>120</v>
      </c>
      <c r="E374" s="7" t="s">
        <v>5</v>
      </c>
      <c r="F374" s="5" t="s">
        <v>1</v>
      </c>
      <c r="G374" s="105">
        <v>20</v>
      </c>
      <c r="H374" s="96">
        <v>20</v>
      </c>
      <c r="I374" s="191">
        <v>8.8000000000000007</v>
      </c>
      <c r="J374" s="192">
        <v>4.51</v>
      </c>
      <c r="K374" s="122">
        <v>424</v>
      </c>
      <c r="L374" s="117">
        <v>386</v>
      </c>
      <c r="M374" s="127">
        <v>326</v>
      </c>
      <c r="N374" s="127">
        <v>257</v>
      </c>
      <c r="O374" s="128">
        <v>212</v>
      </c>
      <c r="P374" s="67">
        <v>350</v>
      </c>
      <c r="Q374" s="165"/>
      <c r="R374" s="60" t="s">
        <v>95</v>
      </c>
      <c r="S374" s="5"/>
      <c r="T374" s="5"/>
      <c r="U374" s="5"/>
      <c r="V374" s="140"/>
      <c r="W374" s="112" t="s">
        <v>22</v>
      </c>
      <c r="X374" s="114" t="s">
        <v>28</v>
      </c>
    </row>
    <row r="375" spans="1:27" ht="13.95" customHeight="1" x14ac:dyDescent="0.3">
      <c r="A375" s="5" t="s">
        <v>18</v>
      </c>
      <c r="B375" s="6" t="s">
        <v>17</v>
      </c>
      <c r="C375" s="24">
        <v>12</v>
      </c>
      <c r="D375" s="24">
        <v>120</v>
      </c>
      <c r="E375" s="7" t="s">
        <v>5</v>
      </c>
      <c r="F375" s="5" t="s">
        <v>1</v>
      </c>
      <c r="G375" s="105">
        <v>25</v>
      </c>
      <c r="H375" s="96">
        <v>25</v>
      </c>
      <c r="I375" s="191">
        <v>9.9</v>
      </c>
      <c r="J375" s="192">
        <v>5.09</v>
      </c>
      <c r="K375" s="122">
        <v>461</v>
      </c>
      <c r="L375" s="117">
        <v>419</v>
      </c>
      <c r="M375" s="127">
        <v>355</v>
      </c>
      <c r="N375" s="127">
        <v>279</v>
      </c>
      <c r="O375" s="128">
        <v>231</v>
      </c>
      <c r="P375" s="67">
        <v>350</v>
      </c>
      <c r="Q375" s="165"/>
      <c r="R375" s="60" t="s">
        <v>95</v>
      </c>
      <c r="S375" s="5"/>
      <c r="T375" s="5"/>
      <c r="U375" s="5"/>
      <c r="V375" s="140"/>
      <c r="W375" s="112" t="s">
        <v>22</v>
      </c>
      <c r="X375" s="114" t="s">
        <v>28</v>
      </c>
    </row>
    <row r="376" spans="1:27" ht="13.95" customHeight="1" x14ac:dyDescent="0.3">
      <c r="A376" s="5" t="s">
        <v>18</v>
      </c>
      <c r="B376" s="6" t="s">
        <v>17</v>
      </c>
      <c r="C376" s="24">
        <v>12</v>
      </c>
      <c r="D376" s="24">
        <v>120</v>
      </c>
      <c r="E376" s="7" t="s">
        <v>5</v>
      </c>
      <c r="F376" s="5" t="s">
        <v>1</v>
      </c>
      <c r="G376" s="105">
        <v>30</v>
      </c>
      <c r="H376" s="96">
        <v>30</v>
      </c>
      <c r="I376" s="191">
        <v>11</v>
      </c>
      <c r="J376" s="192">
        <v>5.66</v>
      </c>
      <c r="K376" s="122">
        <v>490</v>
      </c>
      <c r="L376" s="117">
        <v>446</v>
      </c>
      <c r="M376" s="127">
        <v>377</v>
      </c>
      <c r="N376" s="127">
        <v>297</v>
      </c>
      <c r="O376" s="128">
        <v>245</v>
      </c>
      <c r="P376" s="67">
        <v>350</v>
      </c>
      <c r="Q376" s="165"/>
      <c r="R376" s="60" t="s">
        <v>95</v>
      </c>
      <c r="S376" s="5"/>
      <c r="T376" s="5"/>
      <c r="U376" s="5"/>
      <c r="V376" s="140"/>
      <c r="W376" s="112" t="s">
        <v>22</v>
      </c>
      <c r="X376" s="114" t="s">
        <v>28</v>
      </c>
    </row>
    <row r="377" spans="1:27" ht="13.95" customHeight="1" x14ac:dyDescent="0.3">
      <c r="A377" s="5" t="s">
        <v>18</v>
      </c>
      <c r="B377" s="6" t="s">
        <v>17</v>
      </c>
      <c r="C377" s="24">
        <v>12</v>
      </c>
      <c r="D377" s="24">
        <v>120</v>
      </c>
      <c r="E377" s="7" t="s">
        <v>5</v>
      </c>
      <c r="F377" s="5" t="s">
        <v>1</v>
      </c>
      <c r="G377" s="105">
        <v>35</v>
      </c>
      <c r="H377" s="96">
        <v>35</v>
      </c>
      <c r="I377" s="191">
        <v>12.2</v>
      </c>
      <c r="J377" s="192">
        <v>6.24</v>
      </c>
      <c r="K377" s="122">
        <v>511</v>
      </c>
      <c r="L377" s="117">
        <v>464</v>
      </c>
      <c r="M377" s="127">
        <v>393</v>
      </c>
      <c r="N377" s="127">
        <v>310</v>
      </c>
      <c r="O377" s="128">
        <v>255</v>
      </c>
      <c r="P377" s="67">
        <v>350</v>
      </c>
      <c r="Q377" s="165"/>
      <c r="R377" s="60" t="s">
        <v>95</v>
      </c>
      <c r="S377" s="5"/>
      <c r="T377" s="5"/>
      <c r="U377" s="5"/>
      <c r="V377" s="140"/>
      <c r="W377" s="112" t="s">
        <v>22</v>
      </c>
      <c r="X377" s="114" t="s">
        <v>28</v>
      </c>
    </row>
    <row r="378" spans="1:27" ht="13.95" customHeight="1" x14ac:dyDescent="0.3">
      <c r="A378" s="5" t="s">
        <v>18</v>
      </c>
      <c r="B378" s="6" t="s">
        <v>17</v>
      </c>
      <c r="C378" s="24">
        <v>12</v>
      </c>
      <c r="D378" s="24">
        <v>120</v>
      </c>
      <c r="E378" s="7" t="s">
        <v>5</v>
      </c>
      <c r="F378" s="5" t="s">
        <v>1</v>
      </c>
      <c r="G378" s="105">
        <v>40</v>
      </c>
      <c r="H378" s="96">
        <v>40</v>
      </c>
      <c r="I378" s="191">
        <v>13.3</v>
      </c>
      <c r="J378" s="192">
        <v>6.81</v>
      </c>
      <c r="K378" s="122">
        <v>522</v>
      </c>
      <c r="L378" s="117">
        <v>474</v>
      </c>
      <c r="M378" s="127">
        <v>401</v>
      </c>
      <c r="N378" s="127">
        <v>316</v>
      </c>
      <c r="O378" s="128">
        <v>261</v>
      </c>
      <c r="P378" s="67">
        <v>350</v>
      </c>
      <c r="Q378" s="165"/>
      <c r="R378" s="60" t="s">
        <v>95</v>
      </c>
      <c r="S378" s="5"/>
      <c r="T378" s="5"/>
      <c r="U378" s="5"/>
      <c r="V378" s="140"/>
      <c r="W378" s="112" t="s">
        <v>22</v>
      </c>
      <c r="X378" s="114" t="s">
        <v>28</v>
      </c>
    </row>
    <row r="379" spans="1:27" ht="13.95" customHeight="1" x14ac:dyDescent="0.3">
      <c r="A379" s="5" t="s">
        <v>18</v>
      </c>
      <c r="B379" s="6" t="s">
        <v>17</v>
      </c>
      <c r="C379" s="24">
        <v>12</v>
      </c>
      <c r="D379" s="24">
        <v>120</v>
      </c>
      <c r="E379" s="7" t="s">
        <v>5</v>
      </c>
      <c r="F379" s="5" t="s">
        <v>1</v>
      </c>
      <c r="G379" s="105">
        <v>45</v>
      </c>
      <c r="H379" s="96">
        <v>45</v>
      </c>
      <c r="I379" s="191">
        <v>14.4</v>
      </c>
      <c r="J379" s="192">
        <v>7.38</v>
      </c>
      <c r="K379" s="122">
        <v>522</v>
      </c>
      <c r="L379" s="117">
        <v>475</v>
      </c>
      <c r="M379" s="127">
        <v>402</v>
      </c>
      <c r="N379" s="127">
        <v>316</v>
      </c>
      <c r="O379" s="128">
        <v>261</v>
      </c>
      <c r="P379" s="67">
        <v>350</v>
      </c>
      <c r="Q379" s="165"/>
      <c r="R379" s="60" t="s">
        <v>95</v>
      </c>
      <c r="S379" s="5"/>
      <c r="T379" s="5"/>
      <c r="U379" s="5"/>
      <c r="V379" s="140"/>
      <c r="W379" s="112" t="s">
        <v>22</v>
      </c>
      <c r="X379" s="114" t="s">
        <v>28</v>
      </c>
    </row>
    <row r="380" spans="1:27" ht="13.95" customHeight="1" x14ac:dyDescent="0.3">
      <c r="A380" s="5" t="s">
        <v>18</v>
      </c>
      <c r="B380" s="6" t="s">
        <v>17</v>
      </c>
      <c r="C380" s="24">
        <v>12</v>
      </c>
      <c r="D380" s="24">
        <v>120</v>
      </c>
      <c r="E380" s="7" t="s">
        <v>5</v>
      </c>
      <c r="F380" s="5" t="s">
        <v>2</v>
      </c>
      <c r="G380" s="69">
        <v>0</v>
      </c>
      <c r="H380" s="11">
        <v>0</v>
      </c>
      <c r="I380" s="193">
        <v>2.99</v>
      </c>
      <c r="J380" s="194">
        <v>2.2200000000000002</v>
      </c>
      <c r="K380" s="122">
        <v>222</v>
      </c>
      <c r="L380" s="117">
        <v>201</v>
      </c>
      <c r="M380" s="127">
        <v>170</v>
      </c>
      <c r="N380" s="127">
        <v>134</v>
      </c>
      <c r="O380" s="128">
        <v>111</v>
      </c>
      <c r="P380" s="67">
        <v>350</v>
      </c>
      <c r="Q380" s="165"/>
      <c r="R380" s="60" t="s">
        <v>95</v>
      </c>
      <c r="S380" s="5"/>
      <c r="T380" s="5"/>
      <c r="U380" s="5"/>
      <c r="V380" s="63" t="s">
        <v>117</v>
      </c>
      <c r="W380" s="112" t="s">
        <v>22</v>
      </c>
      <c r="X380" s="114" t="s">
        <v>28</v>
      </c>
    </row>
    <row r="381" spans="1:27" ht="13.95" customHeight="1" x14ac:dyDescent="0.3">
      <c r="A381" s="5" t="s">
        <v>18</v>
      </c>
      <c r="B381" s="6" t="s">
        <v>17</v>
      </c>
      <c r="C381" s="24">
        <v>12</v>
      </c>
      <c r="D381" s="24">
        <v>120</v>
      </c>
      <c r="E381" s="7" t="s">
        <v>5</v>
      </c>
      <c r="F381" s="5" t="s">
        <v>2</v>
      </c>
      <c r="G381" s="69">
        <v>0</v>
      </c>
      <c r="H381" s="11">
        <v>5</v>
      </c>
      <c r="I381" s="193">
        <v>2.98</v>
      </c>
      <c r="J381" s="194">
        <v>2.21</v>
      </c>
      <c r="K381" s="122">
        <v>220</v>
      </c>
      <c r="L381" s="117">
        <v>200</v>
      </c>
      <c r="M381" s="127">
        <v>169</v>
      </c>
      <c r="N381" s="127">
        <v>133</v>
      </c>
      <c r="O381" s="128">
        <v>110</v>
      </c>
      <c r="P381" s="67">
        <v>350</v>
      </c>
      <c r="Q381" s="165"/>
      <c r="R381" s="60" t="s">
        <v>53</v>
      </c>
      <c r="S381" s="5"/>
      <c r="T381" s="5"/>
      <c r="U381" s="5"/>
      <c r="V381" s="162" t="s">
        <v>117</v>
      </c>
      <c r="W381" s="112" t="s">
        <v>22</v>
      </c>
      <c r="X381" s="114" t="s">
        <v>28</v>
      </c>
    </row>
    <row r="382" spans="1:27" ht="13.95" customHeight="1" x14ac:dyDescent="0.3">
      <c r="A382" s="5" t="s">
        <v>18</v>
      </c>
      <c r="B382" s="6" t="s">
        <v>17</v>
      </c>
      <c r="C382" s="24">
        <v>12</v>
      </c>
      <c r="D382" s="24">
        <v>120</v>
      </c>
      <c r="E382" s="7" t="s">
        <v>5</v>
      </c>
      <c r="F382" s="5" t="s">
        <v>2</v>
      </c>
      <c r="G382" s="69">
        <v>0</v>
      </c>
      <c r="H382" s="11">
        <v>10</v>
      </c>
      <c r="I382" s="193">
        <v>2.94</v>
      </c>
      <c r="J382" s="194">
        <v>2.1800000000000002</v>
      </c>
      <c r="K382" s="122">
        <v>215</v>
      </c>
      <c r="L382" s="117">
        <v>195</v>
      </c>
      <c r="M382" s="127">
        <v>165</v>
      </c>
      <c r="N382" s="127">
        <v>130</v>
      </c>
      <c r="O382" s="128">
        <v>107</v>
      </c>
      <c r="P382" s="67">
        <v>350</v>
      </c>
      <c r="Q382" s="165"/>
      <c r="R382" s="60" t="s">
        <v>53</v>
      </c>
      <c r="S382" s="5"/>
      <c r="T382" s="5"/>
      <c r="U382" s="5"/>
      <c r="V382" s="162" t="s">
        <v>117</v>
      </c>
      <c r="W382" s="112" t="s">
        <v>22</v>
      </c>
      <c r="X382" s="114" t="s">
        <v>28</v>
      </c>
    </row>
    <row r="383" spans="1:27" ht="13.95" customHeight="1" x14ac:dyDescent="0.3">
      <c r="A383" s="5" t="s">
        <v>18</v>
      </c>
      <c r="B383" s="6" t="s">
        <v>17</v>
      </c>
      <c r="C383" s="24">
        <v>12</v>
      </c>
      <c r="D383" s="24">
        <v>120</v>
      </c>
      <c r="E383" s="7" t="s">
        <v>5</v>
      </c>
      <c r="F383" s="5" t="s">
        <v>2</v>
      </c>
      <c r="G383" s="69">
        <v>0</v>
      </c>
      <c r="H383" s="11">
        <v>15</v>
      </c>
      <c r="I383" s="193">
        <v>2.89</v>
      </c>
      <c r="J383" s="194">
        <v>2.14</v>
      </c>
      <c r="K383" s="122">
        <v>207</v>
      </c>
      <c r="L383" s="117">
        <v>188</v>
      </c>
      <c r="M383" s="127">
        <v>159</v>
      </c>
      <c r="N383" s="127">
        <v>125</v>
      </c>
      <c r="O383" s="128">
        <v>103</v>
      </c>
      <c r="P383" s="67">
        <v>350</v>
      </c>
      <c r="Q383" s="165"/>
      <c r="R383" s="60" t="s">
        <v>53</v>
      </c>
      <c r="S383" s="5"/>
      <c r="T383" s="5"/>
      <c r="U383" s="5"/>
      <c r="V383" s="162" t="s">
        <v>117</v>
      </c>
      <c r="W383" s="112" t="s">
        <v>22</v>
      </c>
      <c r="X383" s="114" t="s">
        <v>28</v>
      </c>
    </row>
    <row r="384" spans="1:27" ht="13.95" customHeight="1" x14ac:dyDescent="0.3">
      <c r="A384" s="5" t="s">
        <v>18</v>
      </c>
      <c r="B384" s="6" t="s">
        <v>17</v>
      </c>
      <c r="C384" s="24">
        <v>12</v>
      </c>
      <c r="D384" s="24">
        <v>120</v>
      </c>
      <c r="E384" s="7" t="s">
        <v>5</v>
      </c>
      <c r="F384" s="5" t="s">
        <v>2</v>
      </c>
      <c r="G384" s="69">
        <v>0</v>
      </c>
      <c r="H384" s="71">
        <v>20</v>
      </c>
      <c r="I384" s="210">
        <v>2.82</v>
      </c>
      <c r="J384" s="209">
        <v>2.09</v>
      </c>
      <c r="K384" s="126">
        <v>196</v>
      </c>
      <c r="L384" s="121">
        <v>179</v>
      </c>
      <c r="M384" s="135">
        <v>151</v>
      </c>
      <c r="N384" s="135">
        <v>11</v>
      </c>
      <c r="O384" s="136">
        <v>98</v>
      </c>
      <c r="P384" s="67">
        <v>350</v>
      </c>
      <c r="Q384" s="165"/>
      <c r="R384" s="60" t="s">
        <v>53</v>
      </c>
      <c r="S384" s="5"/>
      <c r="T384" s="5"/>
      <c r="U384" s="5"/>
      <c r="V384" s="162" t="s">
        <v>117</v>
      </c>
      <c r="W384" s="112" t="s">
        <v>22</v>
      </c>
      <c r="X384" s="114" t="s">
        <v>28</v>
      </c>
    </row>
    <row r="385" spans="1:27" s="15" customFormat="1" ht="13.95" customHeight="1" x14ac:dyDescent="0.3">
      <c r="A385" s="5" t="s">
        <v>18</v>
      </c>
      <c r="B385" s="6" t="s">
        <v>17</v>
      </c>
      <c r="C385" s="24">
        <v>12</v>
      </c>
      <c r="D385" s="24">
        <v>120</v>
      </c>
      <c r="E385" s="7" t="s">
        <v>5</v>
      </c>
      <c r="F385" s="5" t="s">
        <v>2</v>
      </c>
      <c r="G385" s="69">
        <v>0</v>
      </c>
      <c r="H385" s="11">
        <v>25</v>
      </c>
      <c r="I385" s="193">
        <v>2.74</v>
      </c>
      <c r="J385" s="194">
        <v>2.0299999999999998</v>
      </c>
      <c r="K385" s="122">
        <v>184</v>
      </c>
      <c r="L385" s="117">
        <v>167</v>
      </c>
      <c r="M385" s="127">
        <v>142</v>
      </c>
      <c r="N385" s="127">
        <v>112</v>
      </c>
      <c r="O385" s="128">
        <v>92</v>
      </c>
      <c r="P385" s="67">
        <v>350</v>
      </c>
      <c r="Q385" s="165"/>
      <c r="R385" s="60" t="s">
        <v>53</v>
      </c>
      <c r="S385" s="5"/>
      <c r="T385" s="5"/>
      <c r="U385" s="5"/>
      <c r="V385" s="162" t="s">
        <v>117</v>
      </c>
      <c r="W385" s="112" t="s">
        <v>22</v>
      </c>
      <c r="X385" s="114" t="s">
        <v>28</v>
      </c>
      <c r="Y385"/>
      <c r="Z385"/>
      <c r="AA385"/>
    </row>
    <row r="386" spans="1:27" s="15" customFormat="1" ht="13.95" customHeight="1" x14ac:dyDescent="0.3">
      <c r="A386" s="5" t="s">
        <v>18</v>
      </c>
      <c r="B386" s="6" t="s">
        <v>17</v>
      </c>
      <c r="C386" s="24">
        <v>12</v>
      </c>
      <c r="D386" s="24">
        <v>120</v>
      </c>
      <c r="E386" s="7" t="s">
        <v>5</v>
      </c>
      <c r="F386" s="5" t="s">
        <v>2</v>
      </c>
      <c r="G386" s="69">
        <v>0</v>
      </c>
      <c r="H386" s="11">
        <v>30</v>
      </c>
      <c r="I386" s="193">
        <v>2.66</v>
      </c>
      <c r="J386" s="194">
        <v>1.97</v>
      </c>
      <c r="K386" s="122">
        <v>171</v>
      </c>
      <c r="L386" s="117">
        <v>155</v>
      </c>
      <c r="M386" s="127">
        <v>131</v>
      </c>
      <c r="N386" s="127">
        <v>103</v>
      </c>
      <c r="O386" s="128">
        <v>85</v>
      </c>
      <c r="P386" s="67">
        <v>350</v>
      </c>
      <c r="Q386" s="165"/>
      <c r="R386" s="60" t="s">
        <v>53</v>
      </c>
      <c r="S386" s="5"/>
      <c r="T386" s="5"/>
      <c r="U386" s="5"/>
      <c r="V386" s="162" t="s">
        <v>117</v>
      </c>
      <c r="W386" s="112" t="s">
        <v>22</v>
      </c>
      <c r="X386" s="114" t="s">
        <v>28</v>
      </c>
      <c r="Y386"/>
      <c r="Z386"/>
      <c r="AA386"/>
    </row>
    <row r="387" spans="1:27" s="15" customFormat="1" ht="13.95" customHeight="1" x14ac:dyDescent="0.3">
      <c r="A387" s="5" t="s">
        <v>18</v>
      </c>
      <c r="B387" s="6" t="s">
        <v>17</v>
      </c>
      <c r="C387" s="24">
        <v>12</v>
      </c>
      <c r="D387" s="24">
        <v>120</v>
      </c>
      <c r="E387" s="7" t="s">
        <v>5</v>
      </c>
      <c r="F387" s="5" t="s">
        <v>2</v>
      </c>
      <c r="G387" s="69">
        <v>0</v>
      </c>
      <c r="H387" s="11">
        <v>35</v>
      </c>
      <c r="I387" s="193">
        <v>2.58</v>
      </c>
      <c r="J387" s="194">
        <v>1.91</v>
      </c>
      <c r="K387" s="122">
        <v>156</v>
      </c>
      <c r="L387" s="117">
        <v>142</v>
      </c>
      <c r="M387" s="127">
        <v>120</v>
      </c>
      <c r="N387" s="127">
        <v>95</v>
      </c>
      <c r="O387" s="128">
        <v>78</v>
      </c>
      <c r="P387" s="67">
        <v>350</v>
      </c>
      <c r="Q387" s="165"/>
      <c r="R387" s="60" t="s">
        <v>53</v>
      </c>
      <c r="S387" s="5"/>
      <c r="T387" s="5"/>
      <c r="U387" s="5"/>
      <c r="V387" s="162" t="s">
        <v>117</v>
      </c>
      <c r="W387" s="112" t="s">
        <v>22</v>
      </c>
      <c r="X387" s="114" t="s">
        <v>28</v>
      </c>
      <c r="Y387"/>
      <c r="Z387"/>
      <c r="AA387"/>
    </row>
    <row r="388" spans="1:27" s="15" customFormat="1" ht="13.95" customHeight="1" x14ac:dyDescent="0.3">
      <c r="A388" s="5" t="s">
        <v>18</v>
      </c>
      <c r="B388" s="6" t="s">
        <v>17</v>
      </c>
      <c r="C388" s="24">
        <v>12</v>
      </c>
      <c r="D388" s="24">
        <v>120</v>
      </c>
      <c r="E388" s="7" t="s">
        <v>5</v>
      </c>
      <c r="F388" s="5" t="s">
        <v>2</v>
      </c>
      <c r="G388" s="69">
        <v>0</v>
      </c>
      <c r="H388" s="11">
        <v>40</v>
      </c>
      <c r="I388" s="193">
        <v>2.4900000000000002</v>
      </c>
      <c r="J388" s="194">
        <v>1.85</v>
      </c>
      <c r="K388" s="122">
        <v>142</v>
      </c>
      <c r="L388" s="117">
        <v>139</v>
      </c>
      <c r="M388" s="127">
        <v>109</v>
      </c>
      <c r="N388" s="127">
        <v>86</v>
      </c>
      <c r="O388" s="128">
        <v>71</v>
      </c>
      <c r="P388" s="67">
        <v>350</v>
      </c>
      <c r="Q388" s="165"/>
      <c r="R388" s="60" t="s">
        <v>53</v>
      </c>
      <c r="S388" s="5"/>
      <c r="T388" s="5"/>
      <c r="U388" s="5"/>
      <c r="V388" s="162" t="s">
        <v>117</v>
      </c>
      <c r="W388" s="112" t="s">
        <v>22</v>
      </c>
      <c r="X388" s="114" t="s">
        <v>28</v>
      </c>
      <c r="Y388"/>
      <c r="Z388"/>
      <c r="AA388"/>
    </row>
    <row r="389" spans="1:27" s="15" customFormat="1" ht="13.95" customHeight="1" x14ac:dyDescent="0.3">
      <c r="A389" s="5" t="s">
        <v>18</v>
      </c>
      <c r="B389" s="6" t="s">
        <v>17</v>
      </c>
      <c r="C389" s="24">
        <v>12</v>
      </c>
      <c r="D389" s="24">
        <v>120</v>
      </c>
      <c r="E389" s="7" t="s">
        <v>5</v>
      </c>
      <c r="F389" s="5" t="s">
        <v>2</v>
      </c>
      <c r="G389" s="69">
        <v>0</v>
      </c>
      <c r="H389" s="11">
        <v>45</v>
      </c>
      <c r="I389" s="193">
        <v>2.42</v>
      </c>
      <c r="J389" s="194">
        <v>1.79</v>
      </c>
      <c r="K389" s="122">
        <v>127</v>
      </c>
      <c r="L389" s="117">
        <v>115</v>
      </c>
      <c r="M389" s="127">
        <v>97</v>
      </c>
      <c r="N389" s="127">
        <v>77</v>
      </c>
      <c r="O389" s="128">
        <v>63</v>
      </c>
      <c r="P389" s="67">
        <v>350</v>
      </c>
      <c r="Q389" s="165"/>
      <c r="R389" s="60" t="s">
        <v>53</v>
      </c>
      <c r="S389" s="5"/>
      <c r="T389" s="5"/>
      <c r="U389" s="5"/>
      <c r="V389" s="162" t="s">
        <v>117</v>
      </c>
      <c r="W389" s="112" t="s">
        <v>22</v>
      </c>
      <c r="X389" s="114" t="s">
        <v>28</v>
      </c>
      <c r="Y389"/>
      <c r="Z389"/>
      <c r="AA389"/>
    </row>
    <row r="390" spans="1:27" s="15" customFormat="1" ht="13.95" customHeight="1" x14ac:dyDescent="0.3">
      <c r="A390" s="5" t="s">
        <v>18</v>
      </c>
      <c r="B390" s="6" t="s">
        <v>17</v>
      </c>
      <c r="C390" s="24">
        <v>12</v>
      </c>
      <c r="D390" s="24">
        <v>120</v>
      </c>
      <c r="E390" s="7" t="s">
        <v>5</v>
      </c>
      <c r="F390" s="5" t="s">
        <v>2</v>
      </c>
      <c r="G390" s="69">
        <v>0</v>
      </c>
      <c r="H390" s="12">
        <v>50</v>
      </c>
      <c r="I390" s="193">
        <v>2.35</v>
      </c>
      <c r="J390" s="194">
        <v>1.74</v>
      </c>
      <c r="K390" s="122">
        <v>112</v>
      </c>
      <c r="L390" s="117">
        <v>102</v>
      </c>
      <c r="M390" s="127">
        <v>86</v>
      </c>
      <c r="N390" s="127">
        <v>68</v>
      </c>
      <c r="O390" s="128">
        <v>56</v>
      </c>
      <c r="P390" s="67">
        <v>350</v>
      </c>
      <c r="Q390" s="165"/>
      <c r="R390" s="60" t="s">
        <v>53</v>
      </c>
      <c r="S390" s="5"/>
      <c r="T390" s="5"/>
      <c r="U390" s="5"/>
      <c r="V390" s="162" t="s">
        <v>117</v>
      </c>
      <c r="W390" s="112" t="s">
        <v>22</v>
      </c>
      <c r="X390" s="114" t="s">
        <v>28</v>
      </c>
      <c r="Y390"/>
      <c r="Z390"/>
      <c r="AA390"/>
    </row>
    <row r="391" spans="1:27" s="15" customFormat="1" ht="13.95" customHeight="1" x14ac:dyDescent="0.3">
      <c r="A391" s="5" t="s">
        <v>18</v>
      </c>
      <c r="B391" s="6" t="s">
        <v>17</v>
      </c>
      <c r="C391" s="24">
        <v>12</v>
      </c>
      <c r="D391" s="24">
        <v>120</v>
      </c>
      <c r="E391" s="7" t="s">
        <v>5</v>
      </c>
      <c r="F391" s="5" t="s">
        <v>2</v>
      </c>
      <c r="G391" s="69">
        <v>0</v>
      </c>
      <c r="H391" s="12">
        <v>55</v>
      </c>
      <c r="I391" s="193">
        <v>2.29</v>
      </c>
      <c r="J391" s="194">
        <v>1.69</v>
      </c>
      <c r="K391" s="122">
        <v>97</v>
      </c>
      <c r="L391" s="117">
        <v>88</v>
      </c>
      <c r="M391" s="127">
        <v>75</v>
      </c>
      <c r="N391" s="127">
        <v>59</v>
      </c>
      <c r="O391" s="128">
        <v>49</v>
      </c>
      <c r="P391" s="67">
        <v>350</v>
      </c>
      <c r="Q391" s="165"/>
      <c r="R391" s="60" t="s">
        <v>53</v>
      </c>
      <c r="S391" s="5"/>
      <c r="T391" s="5"/>
      <c r="U391" s="5"/>
      <c r="V391" s="162" t="s">
        <v>117</v>
      </c>
      <c r="W391" s="112" t="s">
        <v>22</v>
      </c>
      <c r="X391" s="114" t="s">
        <v>28</v>
      </c>
      <c r="Y391"/>
      <c r="Z391"/>
      <c r="AA391"/>
    </row>
    <row r="392" spans="1:27" s="15" customFormat="1" ht="13.95" customHeight="1" x14ac:dyDescent="0.3">
      <c r="A392" s="5" t="s">
        <v>18</v>
      </c>
      <c r="B392" s="6" t="s">
        <v>17</v>
      </c>
      <c r="C392" s="24">
        <v>12</v>
      </c>
      <c r="D392" s="24">
        <v>120</v>
      </c>
      <c r="E392" s="7" t="s">
        <v>5</v>
      </c>
      <c r="F392" s="5" t="s">
        <v>2</v>
      </c>
      <c r="G392" s="69">
        <v>0</v>
      </c>
      <c r="H392" s="12">
        <v>60</v>
      </c>
      <c r="I392" s="193">
        <v>2.23</v>
      </c>
      <c r="J392" s="194">
        <v>1.65</v>
      </c>
      <c r="K392" s="122">
        <v>83</v>
      </c>
      <c r="L392" s="117">
        <v>75</v>
      </c>
      <c r="M392" s="127">
        <v>64</v>
      </c>
      <c r="N392" s="127">
        <v>50</v>
      </c>
      <c r="O392" s="128">
        <v>41</v>
      </c>
      <c r="P392" s="67">
        <v>350</v>
      </c>
      <c r="Q392" s="165"/>
      <c r="R392" s="60" t="s">
        <v>53</v>
      </c>
      <c r="S392" s="5"/>
      <c r="T392" s="5"/>
      <c r="U392" s="5"/>
      <c r="V392" s="162" t="s">
        <v>117</v>
      </c>
      <c r="W392" s="112" t="s">
        <v>22</v>
      </c>
      <c r="X392" s="114" t="s">
        <v>28</v>
      </c>
      <c r="Y392"/>
      <c r="Z392"/>
      <c r="AA392"/>
    </row>
    <row r="393" spans="1:27" s="15" customFormat="1" ht="13.95" customHeight="1" x14ac:dyDescent="0.3">
      <c r="A393" s="165" t="s">
        <v>18</v>
      </c>
      <c r="B393" s="174" t="s">
        <v>17</v>
      </c>
      <c r="C393" s="18">
        <v>12</v>
      </c>
      <c r="D393" s="18">
        <v>120</v>
      </c>
      <c r="E393" s="7" t="s">
        <v>5</v>
      </c>
      <c r="F393" s="184" t="s">
        <v>7</v>
      </c>
      <c r="G393" s="69">
        <v>0</v>
      </c>
      <c r="H393" s="1" t="s">
        <v>20</v>
      </c>
      <c r="I393" s="193">
        <v>2.99</v>
      </c>
      <c r="J393" s="194">
        <v>2.2200000000000002</v>
      </c>
      <c r="K393" s="122">
        <v>222</v>
      </c>
      <c r="L393" s="117">
        <v>201</v>
      </c>
      <c r="M393" s="127">
        <v>170</v>
      </c>
      <c r="N393" s="127">
        <v>134</v>
      </c>
      <c r="O393" s="128">
        <v>111</v>
      </c>
      <c r="P393" s="67">
        <v>350</v>
      </c>
      <c r="Q393" s="165"/>
      <c r="R393" s="60" t="s">
        <v>53</v>
      </c>
      <c r="S393" s="5"/>
      <c r="T393" s="5"/>
      <c r="U393" s="5"/>
      <c r="V393" s="140"/>
      <c r="W393" s="112" t="s">
        <v>22</v>
      </c>
      <c r="X393" s="114" t="s">
        <v>28</v>
      </c>
      <c r="Y393"/>
      <c r="Z393"/>
      <c r="AA393"/>
    </row>
    <row r="394" spans="1:27" s="15" customFormat="1" ht="13.95" customHeight="1" x14ac:dyDescent="0.3">
      <c r="A394" s="165" t="s">
        <v>18</v>
      </c>
      <c r="B394" s="174" t="s">
        <v>17</v>
      </c>
      <c r="C394" s="18">
        <v>12</v>
      </c>
      <c r="D394" s="18">
        <v>120</v>
      </c>
      <c r="E394" s="5" t="s">
        <v>6</v>
      </c>
      <c r="F394" s="184" t="s">
        <v>7</v>
      </c>
      <c r="G394" s="69">
        <v>90</v>
      </c>
      <c r="H394" s="1" t="s">
        <v>20</v>
      </c>
      <c r="I394" s="193">
        <v>9.9700000000000006</v>
      </c>
      <c r="J394" s="194">
        <v>7.38</v>
      </c>
      <c r="K394" s="122">
        <v>738</v>
      </c>
      <c r="L394" s="117">
        <v>671</v>
      </c>
      <c r="M394" s="127">
        <v>568</v>
      </c>
      <c r="N394" s="127">
        <v>448</v>
      </c>
      <c r="O394" s="128">
        <v>369</v>
      </c>
      <c r="P394" s="67">
        <v>350</v>
      </c>
      <c r="Q394" s="162" t="s">
        <v>116</v>
      </c>
      <c r="R394" s="63" t="s">
        <v>116</v>
      </c>
      <c r="S394" s="146" t="s">
        <v>54</v>
      </c>
      <c r="T394" s="5"/>
      <c r="U394" s="146" t="s">
        <v>55</v>
      </c>
      <c r="V394" s="111"/>
      <c r="W394" s="112" t="s">
        <v>22</v>
      </c>
      <c r="X394" s="18"/>
      <c r="Y394"/>
      <c r="Z394"/>
      <c r="AA394"/>
    </row>
    <row r="395" spans="1:27" s="15" customFormat="1" ht="13.95" customHeight="1" x14ac:dyDescent="0.3">
      <c r="A395" s="5" t="s">
        <v>18</v>
      </c>
      <c r="B395" s="6" t="s">
        <v>17</v>
      </c>
      <c r="C395" s="24">
        <v>12</v>
      </c>
      <c r="D395" s="24">
        <v>120</v>
      </c>
      <c r="E395" s="5" t="s">
        <v>3</v>
      </c>
      <c r="F395" s="5" t="s">
        <v>1</v>
      </c>
      <c r="G395" s="105">
        <v>90</v>
      </c>
      <c r="H395" s="109">
        <f t="shared" ref="H395:H407" si="42">90-G395</f>
        <v>0</v>
      </c>
      <c r="I395" s="191">
        <v>14.4</v>
      </c>
      <c r="J395" s="192">
        <v>7.38</v>
      </c>
      <c r="K395" s="122">
        <v>738</v>
      </c>
      <c r="L395" s="117">
        <v>671</v>
      </c>
      <c r="M395" s="127">
        <v>568</v>
      </c>
      <c r="N395" s="127">
        <v>448</v>
      </c>
      <c r="O395" s="128">
        <v>369</v>
      </c>
      <c r="P395" s="67">
        <v>350</v>
      </c>
      <c r="Q395" s="60" t="str">
        <f t="shared" ref="Q395:Q407" si="43">"≥ "&amp;TEXT(MAX(80,ROUNDUP(D395*SIN(PI()/180*G395),0)),"0")&amp;" mm"</f>
        <v>≥ 120 mm</v>
      </c>
      <c r="R395" s="159" t="str">
        <f t="shared" ref="R395:R407" si="44">"≥ "&amp;MAX(10*C395,ROUNDUP(D395*SIN(PI()/180*G395),0))&amp;" mm"</f>
        <v>≥ 120 mm</v>
      </c>
      <c r="S395" s="5" t="s">
        <v>54</v>
      </c>
      <c r="T395" s="5"/>
      <c r="U395" s="5" t="s">
        <v>55</v>
      </c>
      <c r="V395" s="111"/>
      <c r="W395" s="112" t="s">
        <v>22</v>
      </c>
      <c r="X395" s="18"/>
      <c r="Y395"/>
      <c r="Z395"/>
      <c r="AA395"/>
    </row>
    <row r="396" spans="1:27" s="15" customFormat="1" ht="13.95" customHeight="1" x14ac:dyDescent="0.3">
      <c r="A396" s="5" t="s">
        <v>18</v>
      </c>
      <c r="B396" s="6" t="s">
        <v>17</v>
      </c>
      <c r="C396" s="24">
        <v>12</v>
      </c>
      <c r="D396" s="24">
        <v>120</v>
      </c>
      <c r="E396" s="5" t="s">
        <v>3</v>
      </c>
      <c r="F396" s="5" t="s">
        <v>1</v>
      </c>
      <c r="G396" s="105">
        <v>85</v>
      </c>
      <c r="H396" s="109">
        <f t="shared" si="42"/>
        <v>5</v>
      </c>
      <c r="I396" s="191">
        <v>14.4</v>
      </c>
      <c r="J396" s="192">
        <v>7.38</v>
      </c>
      <c r="K396" s="122">
        <v>736</v>
      </c>
      <c r="L396" s="117">
        <v>669</v>
      </c>
      <c r="M396" s="127">
        <v>566</v>
      </c>
      <c r="N396" s="127">
        <v>446</v>
      </c>
      <c r="O396" s="128">
        <v>368</v>
      </c>
      <c r="P396" s="67">
        <v>350</v>
      </c>
      <c r="Q396" s="60" t="str">
        <f t="shared" si="43"/>
        <v>≥ 120 mm</v>
      </c>
      <c r="R396" s="159" t="str">
        <f t="shared" si="44"/>
        <v>≥ 120 mm</v>
      </c>
      <c r="S396" s="5" t="s">
        <v>54</v>
      </c>
      <c r="T396" s="5"/>
      <c r="U396" s="5" t="s">
        <v>55</v>
      </c>
      <c r="V396" s="111"/>
      <c r="W396" s="112" t="s">
        <v>22</v>
      </c>
      <c r="X396" s="18"/>
      <c r="Y396"/>
      <c r="Z396"/>
      <c r="AA396"/>
    </row>
    <row r="397" spans="1:27" s="15" customFormat="1" ht="13.95" customHeight="1" x14ac:dyDescent="0.3">
      <c r="A397" s="5" t="s">
        <v>18</v>
      </c>
      <c r="B397" s="6" t="s">
        <v>17</v>
      </c>
      <c r="C397" s="24">
        <v>12</v>
      </c>
      <c r="D397" s="24">
        <v>120</v>
      </c>
      <c r="E397" s="5" t="s">
        <v>3</v>
      </c>
      <c r="F397" s="5" t="s">
        <v>1</v>
      </c>
      <c r="G397" s="105">
        <v>80</v>
      </c>
      <c r="H397" s="110">
        <f t="shared" si="42"/>
        <v>10</v>
      </c>
      <c r="I397" s="203">
        <v>14.4</v>
      </c>
      <c r="J397" s="204">
        <v>7.38</v>
      </c>
      <c r="K397" s="126">
        <v>727</v>
      </c>
      <c r="L397" s="121">
        <v>661</v>
      </c>
      <c r="M397" s="135">
        <v>559</v>
      </c>
      <c r="N397" s="135">
        <v>441</v>
      </c>
      <c r="O397" s="136">
        <v>364</v>
      </c>
      <c r="P397" s="67">
        <v>350</v>
      </c>
      <c r="Q397" s="60" t="str">
        <f t="shared" si="43"/>
        <v>≥ 119 mm</v>
      </c>
      <c r="R397" s="159" t="str">
        <f t="shared" si="44"/>
        <v>≥ 120 mm</v>
      </c>
      <c r="S397" s="5" t="s">
        <v>54</v>
      </c>
      <c r="T397" s="5"/>
      <c r="U397" s="5" t="s">
        <v>55</v>
      </c>
      <c r="V397" s="111"/>
      <c r="W397" s="112" t="s">
        <v>22</v>
      </c>
      <c r="X397" s="18"/>
      <c r="Y397"/>
      <c r="Z397"/>
      <c r="AA397"/>
    </row>
    <row r="398" spans="1:27" s="15" customFormat="1" ht="13.95" customHeight="1" x14ac:dyDescent="0.3">
      <c r="A398" s="5" t="s">
        <v>18</v>
      </c>
      <c r="B398" s="6" t="s">
        <v>17</v>
      </c>
      <c r="C398" s="24">
        <v>12</v>
      </c>
      <c r="D398" s="24">
        <v>120</v>
      </c>
      <c r="E398" s="5" t="s">
        <v>3</v>
      </c>
      <c r="F398" s="5" t="s">
        <v>1</v>
      </c>
      <c r="G398" s="105">
        <v>75</v>
      </c>
      <c r="H398" s="109">
        <f t="shared" si="42"/>
        <v>15</v>
      </c>
      <c r="I398" s="191">
        <v>14.4</v>
      </c>
      <c r="J398" s="192">
        <v>7.38</v>
      </c>
      <c r="K398" s="122">
        <v>713</v>
      </c>
      <c r="L398" s="117">
        <v>648</v>
      </c>
      <c r="M398" s="127">
        <v>549</v>
      </c>
      <c r="N398" s="127">
        <v>432</v>
      </c>
      <c r="O398" s="128">
        <v>357</v>
      </c>
      <c r="P398" s="67">
        <v>350</v>
      </c>
      <c r="Q398" s="60" t="str">
        <f t="shared" si="43"/>
        <v>≥ 116 mm</v>
      </c>
      <c r="R398" s="159" t="str">
        <f t="shared" si="44"/>
        <v>≥ 120 mm</v>
      </c>
      <c r="S398" s="5" t="s">
        <v>54</v>
      </c>
      <c r="T398" s="5"/>
      <c r="U398" s="5" t="s">
        <v>55</v>
      </c>
      <c r="V398" s="111"/>
      <c r="W398" s="112" t="s">
        <v>22</v>
      </c>
      <c r="X398" s="18"/>
      <c r="Y398"/>
      <c r="Z398"/>
      <c r="AA398"/>
    </row>
    <row r="399" spans="1:27" s="15" customFormat="1" ht="13.95" customHeight="1" x14ac:dyDescent="0.3">
      <c r="A399" s="5" t="s">
        <v>18</v>
      </c>
      <c r="B399" s="6" t="s">
        <v>17</v>
      </c>
      <c r="C399" s="24">
        <v>12</v>
      </c>
      <c r="D399" s="24">
        <v>120</v>
      </c>
      <c r="E399" s="5" t="s">
        <v>3</v>
      </c>
      <c r="F399" s="5" t="s">
        <v>1</v>
      </c>
      <c r="G399" s="105">
        <v>70</v>
      </c>
      <c r="H399" s="109">
        <f t="shared" si="42"/>
        <v>20</v>
      </c>
      <c r="I399" s="191">
        <v>14.4</v>
      </c>
      <c r="J399" s="192">
        <v>7.38</v>
      </c>
      <c r="K399" s="122">
        <v>694</v>
      </c>
      <c r="L399" s="117">
        <v>631</v>
      </c>
      <c r="M399" s="127">
        <v>534</v>
      </c>
      <c r="N399" s="127">
        <v>421</v>
      </c>
      <c r="O399" s="128">
        <v>347</v>
      </c>
      <c r="P399" s="67">
        <v>350</v>
      </c>
      <c r="Q399" s="60" t="str">
        <f t="shared" si="43"/>
        <v>≥ 113 mm</v>
      </c>
      <c r="R399" s="159" t="str">
        <f t="shared" si="44"/>
        <v>≥ 120 mm</v>
      </c>
      <c r="S399" s="5" t="s">
        <v>54</v>
      </c>
      <c r="T399" s="5"/>
      <c r="U399" s="5" t="s">
        <v>55</v>
      </c>
      <c r="V399" s="111"/>
      <c r="W399" s="112" t="s">
        <v>22</v>
      </c>
      <c r="X399" s="18"/>
      <c r="Y399"/>
      <c r="Z399"/>
      <c r="AA399"/>
    </row>
    <row r="400" spans="1:27" s="15" customFormat="1" ht="13.95" customHeight="1" x14ac:dyDescent="0.3">
      <c r="A400" s="5" t="s">
        <v>18</v>
      </c>
      <c r="B400" s="6" t="s">
        <v>17</v>
      </c>
      <c r="C400" s="24">
        <v>12</v>
      </c>
      <c r="D400" s="24">
        <v>120</v>
      </c>
      <c r="E400" s="5" t="s">
        <v>3</v>
      </c>
      <c r="F400" s="5" t="s">
        <v>1</v>
      </c>
      <c r="G400" s="105">
        <v>65</v>
      </c>
      <c r="H400" s="109">
        <f t="shared" si="42"/>
        <v>25</v>
      </c>
      <c r="I400" s="191">
        <v>14.4</v>
      </c>
      <c r="J400" s="192">
        <v>7.38</v>
      </c>
      <c r="K400" s="122">
        <v>669</v>
      </c>
      <c r="L400" s="117">
        <v>608</v>
      </c>
      <c r="M400" s="127">
        <v>515</v>
      </c>
      <c r="N400" s="127">
        <v>406</v>
      </c>
      <c r="O400" s="128">
        <v>335</v>
      </c>
      <c r="P400" s="67">
        <v>350</v>
      </c>
      <c r="Q400" s="60" t="str">
        <f t="shared" si="43"/>
        <v>≥ 109 mm</v>
      </c>
      <c r="R400" s="159" t="str">
        <f t="shared" si="44"/>
        <v>≥ 120 mm</v>
      </c>
      <c r="S400" s="5" t="s">
        <v>54</v>
      </c>
      <c r="T400" s="5"/>
      <c r="U400" s="5" t="s">
        <v>55</v>
      </c>
      <c r="V400" s="111"/>
      <c r="W400" s="112" t="s">
        <v>22</v>
      </c>
      <c r="X400" s="18"/>
      <c r="Y400"/>
      <c r="Z400"/>
      <c r="AA400"/>
    </row>
    <row r="401" spans="1:27" s="15" customFormat="1" ht="13.95" customHeight="1" x14ac:dyDescent="0.3">
      <c r="A401" s="5" t="s">
        <v>18</v>
      </c>
      <c r="B401" s="6" t="s">
        <v>17</v>
      </c>
      <c r="C401" s="24">
        <v>12</v>
      </c>
      <c r="D401" s="24">
        <v>120</v>
      </c>
      <c r="E401" s="5" t="s">
        <v>3</v>
      </c>
      <c r="F401" s="5" t="s">
        <v>1</v>
      </c>
      <c r="G401" s="105">
        <v>60</v>
      </c>
      <c r="H401" s="109">
        <f t="shared" si="42"/>
        <v>30</v>
      </c>
      <c r="I401" s="191">
        <v>14.4</v>
      </c>
      <c r="J401" s="192">
        <v>7.38</v>
      </c>
      <c r="K401" s="122">
        <v>640</v>
      </c>
      <c r="L401" s="117">
        <v>581</v>
      </c>
      <c r="M401" s="127">
        <v>492</v>
      </c>
      <c r="N401" s="127">
        <v>388</v>
      </c>
      <c r="O401" s="128">
        <v>320</v>
      </c>
      <c r="P401" s="67">
        <v>350</v>
      </c>
      <c r="Q401" s="60" t="str">
        <f t="shared" si="43"/>
        <v>≥ 104 mm</v>
      </c>
      <c r="R401" s="159" t="str">
        <f t="shared" si="44"/>
        <v>≥ 120 mm</v>
      </c>
      <c r="S401" s="5" t="s">
        <v>54</v>
      </c>
      <c r="T401" s="5"/>
      <c r="U401" s="5" t="s">
        <v>55</v>
      </c>
      <c r="V401" s="111"/>
      <c r="W401" s="112" t="s">
        <v>22</v>
      </c>
      <c r="X401" s="18"/>
      <c r="Y401"/>
      <c r="Z401"/>
      <c r="AA401"/>
    </row>
    <row r="402" spans="1:27" s="15" customFormat="1" ht="13.95" customHeight="1" x14ac:dyDescent="0.3">
      <c r="A402" s="5" t="s">
        <v>18</v>
      </c>
      <c r="B402" s="6" t="s">
        <v>17</v>
      </c>
      <c r="C402" s="24">
        <v>12</v>
      </c>
      <c r="D402" s="24">
        <v>120</v>
      </c>
      <c r="E402" s="5" t="s">
        <v>3</v>
      </c>
      <c r="F402" s="5" t="s">
        <v>1</v>
      </c>
      <c r="G402" s="105">
        <v>55</v>
      </c>
      <c r="H402" s="109">
        <f t="shared" si="42"/>
        <v>35</v>
      </c>
      <c r="I402" s="191">
        <v>14.4</v>
      </c>
      <c r="J402" s="192">
        <v>7.38</v>
      </c>
      <c r="K402" s="122">
        <v>605</v>
      </c>
      <c r="L402" s="117">
        <v>550</v>
      </c>
      <c r="M402" s="127">
        <v>465</v>
      </c>
      <c r="N402" s="127">
        <v>367</v>
      </c>
      <c r="O402" s="128">
        <v>302</v>
      </c>
      <c r="P402" s="67">
        <v>350</v>
      </c>
      <c r="Q402" s="60" t="str">
        <f t="shared" si="43"/>
        <v>≥ 99 mm</v>
      </c>
      <c r="R402" s="159" t="str">
        <f t="shared" si="44"/>
        <v>≥ 120 mm</v>
      </c>
      <c r="S402" s="5" t="s">
        <v>54</v>
      </c>
      <c r="T402" s="5"/>
      <c r="U402" s="5" t="s">
        <v>55</v>
      </c>
      <c r="V402" s="111"/>
      <c r="W402" s="112" t="s">
        <v>22</v>
      </c>
      <c r="X402" s="18"/>
      <c r="Y402"/>
      <c r="Z402"/>
      <c r="AA402"/>
    </row>
    <row r="403" spans="1:27" s="15" customFormat="1" ht="13.95" customHeight="1" x14ac:dyDescent="0.3">
      <c r="A403" s="5" t="s">
        <v>18</v>
      </c>
      <c r="B403" s="6" t="s">
        <v>17</v>
      </c>
      <c r="C403" s="24">
        <v>12</v>
      </c>
      <c r="D403" s="24">
        <v>120</v>
      </c>
      <c r="E403" s="5" t="s">
        <v>3</v>
      </c>
      <c r="F403" s="5" t="s">
        <v>1</v>
      </c>
      <c r="G403" s="105">
        <v>50</v>
      </c>
      <c r="H403" s="109">
        <f t="shared" si="42"/>
        <v>40</v>
      </c>
      <c r="I403" s="191">
        <v>14.4</v>
      </c>
      <c r="J403" s="192">
        <v>7.38</v>
      </c>
      <c r="K403" s="122">
        <v>566</v>
      </c>
      <c r="L403" s="117">
        <v>514</v>
      </c>
      <c r="M403" s="127">
        <v>435</v>
      </c>
      <c r="N403" s="127">
        <v>343</v>
      </c>
      <c r="O403" s="128">
        <v>283</v>
      </c>
      <c r="P403" s="67">
        <v>350</v>
      </c>
      <c r="Q403" s="60" t="str">
        <f t="shared" si="43"/>
        <v>≥ 92 mm</v>
      </c>
      <c r="R403" s="159" t="str">
        <f t="shared" si="44"/>
        <v>≥ 120 mm</v>
      </c>
      <c r="S403" s="5" t="s">
        <v>54</v>
      </c>
      <c r="T403" s="5"/>
      <c r="U403" s="5" t="s">
        <v>55</v>
      </c>
      <c r="V403" s="111"/>
      <c r="W403" s="112" t="s">
        <v>22</v>
      </c>
      <c r="X403" s="18"/>
      <c r="Y403"/>
      <c r="Z403"/>
      <c r="AA403"/>
    </row>
    <row r="404" spans="1:27" s="15" customFormat="1" ht="13.95" customHeight="1" x14ac:dyDescent="0.3">
      <c r="A404" s="5" t="s">
        <v>18</v>
      </c>
      <c r="B404" s="6" t="s">
        <v>17</v>
      </c>
      <c r="C404" s="24">
        <v>12</v>
      </c>
      <c r="D404" s="24">
        <v>120</v>
      </c>
      <c r="E404" s="5" t="s">
        <v>3</v>
      </c>
      <c r="F404" s="5" t="s">
        <v>1</v>
      </c>
      <c r="G404" s="105">
        <v>45</v>
      </c>
      <c r="H404" s="109">
        <f t="shared" si="42"/>
        <v>45</v>
      </c>
      <c r="I404" s="191">
        <v>14.4</v>
      </c>
      <c r="J404" s="192">
        <v>7.38</v>
      </c>
      <c r="K404" s="122">
        <v>522</v>
      </c>
      <c r="L404" s="117">
        <v>475</v>
      </c>
      <c r="M404" s="127">
        <v>402</v>
      </c>
      <c r="N404" s="127">
        <v>316</v>
      </c>
      <c r="O404" s="128">
        <v>261</v>
      </c>
      <c r="P404" s="67">
        <v>350</v>
      </c>
      <c r="Q404" s="60" t="str">
        <f t="shared" si="43"/>
        <v>≥ 85 mm</v>
      </c>
      <c r="R404" s="159" t="str">
        <f t="shared" si="44"/>
        <v>≥ 120 mm</v>
      </c>
      <c r="S404" s="5" t="s">
        <v>54</v>
      </c>
      <c r="T404" s="5"/>
      <c r="U404" s="5" t="s">
        <v>55</v>
      </c>
      <c r="V404" s="111"/>
      <c r="W404" s="112" t="s">
        <v>22</v>
      </c>
      <c r="X404" s="18"/>
      <c r="Y404"/>
      <c r="Z404"/>
      <c r="AA404"/>
    </row>
    <row r="405" spans="1:27" s="15" customFormat="1" ht="13.95" customHeight="1" x14ac:dyDescent="0.3">
      <c r="A405" s="5" t="s">
        <v>18</v>
      </c>
      <c r="B405" s="6" t="s">
        <v>17</v>
      </c>
      <c r="C405" s="24">
        <v>12</v>
      </c>
      <c r="D405" s="24">
        <v>120</v>
      </c>
      <c r="E405" s="5" t="s">
        <v>3</v>
      </c>
      <c r="F405" s="5" t="s">
        <v>1</v>
      </c>
      <c r="G405" s="105">
        <v>40</v>
      </c>
      <c r="H405" s="109">
        <f t="shared" si="42"/>
        <v>50</v>
      </c>
      <c r="I405" s="191">
        <v>13.3</v>
      </c>
      <c r="J405" s="192">
        <v>6.81</v>
      </c>
      <c r="K405" s="122">
        <v>438</v>
      </c>
      <c r="L405" s="117">
        <v>398</v>
      </c>
      <c r="M405" s="127">
        <v>337</v>
      </c>
      <c r="N405" s="127">
        <v>265</v>
      </c>
      <c r="O405" s="128">
        <v>219</v>
      </c>
      <c r="P405" s="67">
        <v>350</v>
      </c>
      <c r="Q405" s="60" t="str">
        <f t="shared" si="43"/>
        <v>≥ 80 mm</v>
      </c>
      <c r="R405" s="159" t="str">
        <f t="shared" si="44"/>
        <v>≥ 120 mm</v>
      </c>
      <c r="S405" s="5" t="s">
        <v>54</v>
      </c>
      <c r="T405" s="5"/>
      <c r="U405" s="5" t="s">
        <v>55</v>
      </c>
      <c r="V405" s="111"/>
      <c r="W405" s="112" t="s">
        <v>22</v>
      </c>
      <c r="X405" s="18"/>
      <c r="Y405"/>
      <c r="Z405"/>
      <c r="AA405"/>
    </row>
    <row r="406" spans="1:27" s="15" customFormat="1" ht="13.95" customHeight="1" x14ac:dyDescent="0.3">
      <c r="A406" s="5" t="s">
        <v>18</v>
      </c>
      <c r="B406" s="6" t="s">
        <v>17</v>
      </c>
      <c r="C406" s="24">
        <v>12</v>
      </c>
      <c r="D406" s="24">
        <v>120</v>
      </c>
      <c r="E406" s="5" t="s">
        <v>3</v>
      </c>
      <c r="F406" s="5" t="s">
        <v>1</v>
      </c>
      <c r="G406" s="105">
        <v>35</v>
      </c>
      <c r="H406" s="109">
        <f t="shared" si="42"/>
        <v>55</v>
      </c>
      <c r="I406" s="191">
        <v>12.2</v>
      </c>
      <c r="J406" s="192">
        <v>6.24</v>
      </c>
      <c r="K406" s="122">
        <v>358</v>
      </c>
      <c r="L406" s="117">
        <v>325</v>
      </c>
      <c r="M406" s="127">
        <v>275</v>
      </c>
      <c r="N406" s="127">
        <v>217</v>
      </c>
      <c r="O406" s="128">
        <v>179</v>
      </c>
      <c r="P406" s="67">
        <v>350</v>
      </c>
      <c r="Q406" s="60" t="str">
        <f t="shared" si="43"/>
        <v>≥ 80 mm</v>
      </c>
      <c r="R406" s="159" t="str">
        <f t="shared" si="44"/>
        <v>≥ 120 mm</v>
      </c>
      <c r="S406" s="5" t="s">
        <v>54</v>
      </c>
      <c r="T406" s="5"/>
      <c r="U406" s="5" t="s">
        <v>55</v>
      </c>
      <c r="V406" s="111"/>
      <c r="W406" s="112" t="s">
        <v>22</v>
      </c>
      <c r="X406" s="18"/>
      <c r="Y406"/>
      <c r="Z406"/>
      <c r="AA406"/>
    </row>
    <row r="407" spans="1:27" s="15" customFormat="1" ht="13.95" customHeight="1" x14ac:dyDescent="0.3">
      <c r="A407" s="5" t="s">
        <v>18</v>
      </c>
      <c r="B407" s="6" t="s">
        <v>17</v>
      </c>
      <c r="C407" s="24">
        <v>12</v>
      </c>
      <c r="D407" s="24">
        <v>120</v>
      </c>
      <c r="E407" s="5" t="s">
        <v>3</v>
      </c>
      <c r="F407" s="5" t="s">
        <v>1</v>
      </c>
      <c r="G407" s="105">
        <v>30</v>
      </c>
      <c r="H407" s="109">
        <f t="shared" si="42"/>
        <v>60</v>
      </c>
      <c r="I407" s="191">
        <v>11</v>
      </c>
      <c r="J407" s="192">
        <v>5.66</v>
      </c>
      <c r="K407" s="122">
        <v>283</v>
      </c>
      <c r="L407" s="117">
        <v>257</v>
      </c>
      <c r="M407" s="127">
        <v>218</v>
      </c>
      <c r="N407" s="127">
        <v>172</v>
      </c>
      <c r="O407" s="128">
        <v>142</v>
      </c>
      <c r="P407" s="67">
        <v>350</v>
      </c>
      <c r="Q407" s="60" t="str">
        <f t="shared" si="43"/>
        <v>≥ 80 mm</v>
      </c>
      <c r="R407" s="159" t="str">
        <f t="shared" si="44"/>
        <v>≥ 120 mm</v>
      </c>
      <c r="S407" s="5" t="s">
        <v>54</v>
      </c>
      <c r="T407" s="5"/>
      <c r="U407" s="5" t="s">
        <v>55</v>
      </c>
      <c r="V407" s="111"/>
      <c r="W407" s="112" t="s">
        <v>22</v>
      </c>
      <c r="X407" s="18"/>
      <c r="Y407"/>
      <c r="Z407"/>
      <c r="AA407"/>
    </row>
    <row r="408" spans="1:27" s="15" customFormat="1" ht="13.95" customHeight="1" x14ac:dyDescent="0.3">
      <c r="A408" s="5" t="s">
        <v>18</v>
      </c>
      <c r="B408" s="6" t="s">
        <v>17</v>
      </c>
      <c r="C408" s="24">
        <v>12</v>
      </c>
      <c r="D408" s="24">
        <v>120</v>
      </c>
      <c r="E408" s="5" t="s">
        <v>3</v>
      </c>
      <c r="F408" s="5" t="s">
        <v>2</v>
      </c>
      <c r="G408" s="69">
        <v>90</v>
      </c>
      <c r="H408" s="11">
        <v>0</v>
      </c>
      <c r="I408" s="193">
        <v>9.9700000000000006</v>
      </c>
      <c r="J408" s="194">
        <v>7.38</v>
      </c>
      <c r="K408" s="122">
        <v>738</v>
      </c>
      <c r="L408" s="117">
        <v>671</v>
      </c>
      <c r="M408" s="127">
        <v>568</v>
      </c>
      <c r="N408" s="127">
        <v>448</v>
      </c>
      <c r="O408" s="128">
        <v>369</v>
      </c>
      <c r="P408" s="139">
        <v>350</v>
      </c>
      <c r="Q408" s="63" t="str">
        <f t="shared" ref="Q408:Q420" si="45">"≥ "&amp;MAX(80,D408,170)&amp;" mm"</f>
        <v>≥ 170 mm</v>
      </c>
      <c r="R408" s="63" t="str">
        <f t="shared" ref="R408:R420" si="46">"≥ "&amp;MAX(10*C408,D408,170)&amp;" mm"</f>
        <v>≥ 170 mm</v>
      </c>
      <c r="S408" s="5" t="s">
        <v>54</v>
      </c>
      <c r="T408" s="5"/>
      <c r="U408" s="5" t="s">
        <v>55</v>
      </c>
      <c r="V408" s="162" t="s">
        <v>117</v>
      </c>
      <c r="W408" s="112" t="s">
        <v>22</v>
      </c>
      <c r="X408" s="18"/>
      <c r="Y408"/>
      <c r="Z408"/>
      <c r="AA408"/>
    </row>
    <row r="409" spans="1:27" s="15" customFormat="1" ht="13.95" customHeight="1" x14ac:dyDescent="0.3">
      <c r="A409" s="5" t="s">
        <v>18</v>
      </c>
      <c r="B409" s="6" t="s">
        <v>17</v>
      </c>
      <c r="C409" s="24">
        <v>12</v>
      </c>
      <c r="D409" s="24">
        <v>120</v>
      </c>
      <c r="E409" s="5" t="s">
        <v>3</v>
      </c>
      <c r="F409" s="5" t="s">
        <v>2</v>
      </c>
      <c r="G409" s="69">
        <v>90</v>
      </c>
      <c r="H409" s="11">
        <v>5</v>
      </c>
      <c r="I409" s="193">
        <v>9.91</v>
      </c>
      <c r="J409" s="194">
        <v>7.34</v>
      </c>
      <c r="K409" s="122">
        <v>731</v>
      </c>
      <c r="L409" s="117">
        <v>665</v>
      </c>
      <c r="M409" s="127">
        <v>562</v>
      </c>
      <c r="N409" s="127">
        <v>443</v>
      </c>
      <c r="O409" s="128">
        <v>366</v>
      </c>
      <c r="P409" s="139">
        <v>350</v>
      </c>
      <c r="Q409" s="63" t="str">
        <f t="shared" si="45"/>
        <v>≥ 170 mm</v>
      </c>
      <c r="R409" s="63" t="str">
        <f t="shared" si="46"/>
        <v>≥ 170 mm</v>
      </c>
      <c r="S409" s="5" t="s">
        <v>54</v>
      </c>
      <c r="T409" s="5"/>
      <c r="U409" s="5" t="s">
        <v>55</v>
      </c>
      <c r="V409" s="162" t="s">
        <v>117</v>
      </c>
      <c r="W409" s="112" t="s">
        <v>22</v>
      </c>
      <c r="X409" s="18"/>
      <c r="Y409"/>
      <c r="Z409"/>
      <c r="AA409"/>
    </row>
    <row r="410" spans="1:27" s="15" customFormat="1" ht="13.95" customHeight="1" x14ac:dyDescent="0.3">
      <c r="A410" s="5" t="s">
        <v>18</v>
      </c>
      <c r="B410" s="6" t="s">
        <v>17</v>
      </c>
      <c r="C410" s="24">
        <v>12</v>
      </c>
      <c r="D410" s="24">
        <v>120</v>
      </c>
      <c r="E410" s="5" t="s">
        <v>3</v>
      </c>
      <c r="F410" s="5" t="s">
        <v>2</v>
      </c>
      <c r="G410" s="69">
        <v>90</v>
      </c>
      <c r="H410" s="71">
        <v>10</v>
      </c>
      <c r="I410" s="210">
        <v>9.73</v>
      </c>
      <c r="J410" s="209">
        <v>7.21</v>
      </c>
      <c r="K410" s="126">
        <v>710</v>
      </c>
      <c r="L410" s="121">
        <v>645</v>
      </c>
      <c r="M410" s="135">
        <v>546</v>
      </c>
      <c r="N410" s="135">
        <v>430</v>
      </c>
      <c r="O410" s="136">
        <v>355</v>
      </c>
      <c r="P410" s="139">
        <v>350</v>
      </c>
      <c r="Q410" s="63" t="str">
        <f t="shared" si="45"/>
        <v>≥ 170 mm</v>
      </c>
      <c r="R410" s="63" t="str">
        <f t="shared" si="46"/>
        <v>≥ 170 mm</v>
      </c>
      <c r="S410" s="5" t="s">
        <v>54</v>
      </c>
      <c r="T410" s="5"/>
      <c r="U410" s="5" t="s">
        <v>55</v>
      </c>
      <c r="V410" s="162" t="s">
        <v>117</v>
      </c>
      <c r="W410" s="112" t="s">
        <v>22</v>
      </c>
      <c r="X410" s="18"/>
      <c r="Y410"/>
      <c r="Z410"/>
      <c r="AA410"/>
    </row>
    <row r="411" spans="1:27" ht="13.95" customHeight="1" x14ac:dyDescent="0.3">
      <c r="A411" s="5" t="s">
        <v>18</v>
      </c>
      <c r="B411" s="6" t="s">
        <v>17</v>
      </c>
      <c r="C411" s="24">
        <v>12</v>
      </c>
      <c r="D411" s="24">
        <v>120</v>
      </c>
      <c r="E411" s="5" t="s">
        <v>3</v>
      </c>
      <c r="F411" s="5" t="s">
        <v>2</v>
      </c>
      <c r="G411" s="69">
        <v>90</v>
      </c>
      <c r="H411" s="11">
        <v>15</v>
      </c>
      <c r="I411" s="193">
        <v>9.4700000000000006</v>
      </c>
      <c r="J411" s="194">
        <v>7.01</v>
      </c>
      <c r="K411" s="122">
        <v>677</v>
      </c>
      <c r="L411" s="117">
        <v>616</v>
      </c>
      <c r="M411" s="127">
        <v>521</v>
      </c>
      <c r="N411" s="127">
        <v>410</v>
      </c>
      <c r="O411" s="128">
        <v>339</v>
      </c>
      <c r="P411" s="139">
        <v>350</v>
      </c>
      <c r="Q411" s="63" t="str">
        <f t="shared" si="45"/>
        <v>≥ 170 mm</v>
      </c>
      <c r="R411" s="63" t="str">
        <f t="shared" si="46"/>
        <v>≥ 170 mm</v>
      </c>
      <c r="S411" s="5" t="s">
        <v>54</v>
      </c>
      <c r="T411" s="5"/>
      <c r="U411" s="5" t="s">
        <v>55</v>
      </c>
      <c r="V411" s="162" t="s">
        <v>117</v>
      </c>
      <c r="W411" s="112" t="s">
        <v>22</v>
      </c>
      <c r="X411" s="18"/>
    </row>
    <row r="412" spans="1:27" ht="13.95" customHeight="1" x14ac:dyDescent="0.3">
      <c r="A412" s="5" t="s">
        <v>18</v>
      </c>
      <c r="B412" s="6" t="s">
        <v>17</v>
      </c>
      <c r="C412" s="24">
        <v>12</v>
      </c>
      <c r="D412" s="24">
        <v>120</v>
      </c>
      <c r="E412" s="5" t="s">
        <v>3</v>
      </c>
      <c r="F412" s="5" t="s">
        <v>2</v>
      </c>
      <c r="G412" s="69">
        <v>90</v>
      </c>
      <c r="H412" s="71">
        <v>20</v>
      </c>
      <c r="I412" s="210">
        <v>9.14</v>
      </c>
      <c r="J412" s="209">
        <v>6.77</v>
      </c>
      <c r="K412" s="126">
        <v>636</v>
      </c>
      <c r="L412" s="121">
        <v>578</v>
      </c>
      <c r="M412" s="135">
        <v>489</v>
      </c>
      <c r="N412" s="135">
        <v>385</v>
      </c>
      <c r="O412" s="136">
        <v>318</v>
      </c>
      <c r="P412" s="139">
        <v>350</v>
      </c>
      <c r="Q412" s="63" t="str">
        <f t="shared" si="45"/>
        <v>≥ 170 mm</v>
      </c>
      <c r="R412" s="63" t="str">
        <f t="shared" si="46"/>
        <v>≥ 170 mm</v>
      </c>
      <c r="S412" s="5" t="s">
        <v>54</v>
      </c>
      <c r="T412" s="5"/>
      <c r="U412" s="5" t="s">
        <v>55</v>
      </c>
      <c r="V412" s="162" t="s">
        <v>117</v>
      </c>
      <c r="W412" s="112" t="s">
        <v>22</v>
      </c>
      <c r="X412" s="18"/>
    </row>
    <row r="413" spans="1:27" ht="13.95" customHeight="1" x14ac:dyDescent="0.3">
      <c r="A413" s="5" t="s">
        <v>18</v>
      </c>
      <c r="B413" s="6" t="s">
        <v>17</v>
      </c>
      <c r="C413" s="24">
        <v>12</v>
      </c>
      <c r="D413" s="24">
        <v>120</v>
      </c>
      <c r="E413" s="5" t="s">
        <v>3</v>
      </c>
      <c r="F413" s="5" t="s">
        <v>2</v>
      </c>
      <c r="G413" s="69">
        <v>90</v>
      </c>
      <c r="H413" s="11">
        <v>25</v>
      </c>
      <c r="I413" s="193">
        <v>8.77</v>
      </c>
      <c r="J413" s="194">
        <v>6.5</v>
      </c>
      <c r="K413" s="122">
        <v>589</v>
      </c>
      <c r="L413" s="117">
        <v>535</v>
      </c>
      <c r="M413" s="127">
        <v>453</v>
      </c>
      <c r="N413" s="127">
        <v>357</v>
      </c>
      <c r="O413" s="128">
        <v>294</v>
      </c>
      <c r="P413" s="139">
        <v>350</v>
      </c>
      <c r="Q413" s="63" t="str">
        <f t="shared" si="45"/>
        <v>≥ 170 mm</v>
      </c>
      <c r="R413" s="63" t="str">
        <f t="shared" si="46"/>
        <v>≥ 170 mm</v>
      </c>
      <c r="S413" s="5" t="s">
        <v>54</v>
      </c>
      <c r="T413" s="5"/>
      <c r="U413" s="5" t="s">
        <v>55</v>
      </c>
      <c r="V413" s="162" t="s">
        <v>117</v>
      </c>
      <c r="W413" s="112" t="s">
        <v>22</v>
      </c>
      <c r="X413" s="18"/>
    </row>
    <row r="414" spans="1:27" ht="13.95" customHeight="1" x14ac:dyDescent="0.3">
      <c r="A414" s="5" t="s">
        <v>18</v>
      </c>
      <c r="B414" s="6" t="s">
        <v>17</v>
      </c>
      <c r="C414" s="24">
        <v>12</v>
      </c>
      <c r="D414" s="24">
        <v>120</v>
      </c>
      <c r="E414" s="5" t="s">
        <v>3</v>
      </c>
      <c r="F414" s="5" t="s">
        <v>2</v>
      </c>
      <c r="G414" s="69">
        <v>90</v>
      </c>
      <c r="H414" s="11">
        <v>30</v>
      </c>
      <c r="I414" s="193">
        <v>8.4</v>
      </c>
      <c r="J414" s="194">
        <v>6.22</v>
      </c>
      <c r="K414" s="122">
        <v>539</v>
      </c>
      <c r="L414" s="117">
        <v>490</v>
      </c>
      <c r="M414" s="127">
        <v>415</v>
      </c>
      <c r="N414" s="127">
        <v>327</v>
      </c>
      <c r="O414" s="128">
        <v>270</v>
      </c>
      <c r="P414" s="139">
        <v>350</v>
      </c>
      <c r="Q414" s="63" t="str">
        <f t="shared" si="45"/>
        <v>≥ 170 mm</v>
      </c>
      <c r="R414" s="63" t="str">
        <f t="shared" si="46"/>
        <v>≥ 170 mm</v>
      </c>
      <c r="S414" s="5" t="s">
        <v>54</v>
      </c>
      <c r="T414" s="5"/>
      <c r="U414" s="5" t="s">
        <v>55</v>
      </c>
      <c r="V414" s="162" t="s">
        <v>117</v>
      </c>
      <c r="W414" s="112" t="s">
        <v>22</v>
      </c>
      <c r="X414" s="18"/>
    </row>
    <row r="415" spans="1:27" ht="13.95" customHeight="1" x14ac:dyDescent="0.3">
      <c r="A415" s="5" t="s">
        <v>18</v>
      </c>
      <c r="B415" s="6" t="s">
        <v>17</v>
      </c>
      <c r="C415" s="24">
        <v>12</v>
      </c>
      <c r="D415" s="24">
        <v>120</v>
      </c>
      <c r="E415" s="5" t="s">
        <v>3</v>
      </c>
      <c r="F415" s="5" t="s">
        <v>2</v>
      </c>
      <c r="G415" s="69">
        <v>90</v>
      </c>
      <c r="H415" s="11">
        <v>35</v>
      </c>
      <c r="I415" s="193">
        <v>8.0399999999999991</v>
      </c>
      <c r="J415" s="194">
        <v>5.96</v>
      </c>
      <c r="K415" s="122">
        <v>488</v>
      </c>
      <c r="L415" s="117">
        <v>444</v>
      </c>
      <c r="M415" s="127">
        <v>375</v>
      </c>
      <c r="N415" s="127">
        <v>296</v>
      </c>
      <c r="O415" s="128">
        <v>244</v>
      </c>
      <c r="P415" s="139">
        <v>350</v>
      </c>
      <c r="Q415" s="63" t="str">
        <f t="shared" si="45"/>
        <v>≥ 170 mm</v>
      </c>
      <c r="R415" s="63" t="str">
        <f t="shared" si="46"/>
        <v>≥ 170 mm</v>
      </c>
      <c r="S415" s="5" t="s">
        <v>54</v>
      </c>
      <c r="T415" s="5"/>
      <c r="U415" s="5" t="s">
        <v>55</v>
      </c>
      <c r="V415" s="162" t="s">
        <v>117</v>
      </c>
      <c r="W415" s="112" t="s">
        <v>22</v>
      </c>
      <c r="X415" s="18"/>
    </row>
    <row r="416" spans="1:27" ht="13.95" customHeight="1" x14ac:dyDescent="0.3">
      <c r="A416" s="5" t="s">
        <v>18</v>
      </c>
      <c r="B416" s="6" t="s">
        <v>17</v>
      </c>
      <c r="C416" s="24">
        <v>12</v>
      </c>
      <c r="D416" s="24">
        <v>120</v>
      </c>
      <c r="E416" s="5" t="s">
        <v>3</v>
      </c>
      <c r="F416" s="5" t="s">
        <v>2</v>
      </c>
      <c r="G416" s="69">
        <v>90</v>
      </c>
      <c r="H416" s="11">
        <v>40</v>
      </c>
      <c r="I416" s="193">
        <v>7.71</v>
      </c>
      <c r="J416" s="194">
        <v>5.71</v>
      </c>
      <c r="K416" s="122">
        <v>437</v>
      </c>
      <c r="L416" s="117">
        <v>397</v>
      </c>
      <c r="M416" s="127">
        <v>336</v>
      </c>
      <c r="N416" s="127">
        <v>265</v>
      </c>
      <c r="O416" s="128">
        <v>219</v>
      </c>
      <c r="P416" s="139">
        <v>350</v>
      </c>
      <c r="Q416" s="63" t="str">
        <f t="shared" si="45"/>
        <v>≥ 170 mm</v>
      </c>
      <c r="R416" s="63" t="str">
        <f t="shared" si="46"/>
        <v>≥ 170 mm</v>
      </c>
      <c r="S416" s="5" t="s">
        <v>54</v>
      </c>
      <c r="T416" s="5"/>
      <c r="U416" s="5" t="s">
        <v>55</v>
      </c>
      <c r="V416" s="162" t="s">
        <v>117</v>
      </c>
      <c r="W416" s="112" t="s">
        <v>22</v>
      </c>
      <c r="X416" s="18"/>
    </row>
    <row r="417" spans="1:24" ht="13.95" customHeight="1" x14ac:dyDescent="0.3">
      <c r="A417" s="5" t="s">
        <v>18</v>
      </c>
      <c r="B417" s="6" t="s">
        <v>17</v>
      </c>
      <c r="C417" s="24">
        <v>12</v>
      </c>
      <c r="D417" s="24">
        <v>120</v>
      </c>
      <c r="E417" s="5" t="s">
        <v>3</v>
      </c>
      <c r="F417" s="5" t="s">
        <v>2</v>
      </c>
      <c r="G417" s="69">
        <v>90</v>
      </c>
      <c r="H417" s="11">
        <v>45</v>
      </c>
      <c r="I417" s="193">
        <v>7.4</v>
      </c>
      <c r="J417" s="194">
        <v>5.48</v>
      </c>
      <c r="K417" s="122">
        <v>388</v>
      </c>
      <c r="L417" s="117">
        <v>352</v>
      </c>
      <c r="M417" s="127">
        <v>298</v>
      </c>
      <c r="N417" s="127">
        <v>235</v>
      </c>
      <c r="O417" s="128">
        <v>194</v>
      </c>
      <c r="P417" s="139">
        <v>350</v>
      </c>
      <c r="Q417" s="63" t="str">
        <f t="shared" si="45"/>
        <v>≥ 170 mm</v>
      </c>
      <c r="R417" s="63" t="str">
        <f t="shared" si="46"/>
        <v>≥ 170 mm</v>
      </c>
      <c r="S417" s="5" t="s">
        <v>54</v>
      </c>
      <c r="T417" s="5"/>
      <c r="U417" s="5" t="s">
        <v>55</v>
      </c>
      <c r="V417" s="162" t="s">
        <v>117</v>
      </c>
      <c r="W417" s="112" t="s">
        <v>22</v>
      </c>
      <c r="X417" s="18"/>
    </row>
    <row r="418" spans="1:24" ht="13.95" customHeight="1" x14ac:dyDescent="0.3">
      <c r="A418" s="5" t="s">
        <v>18</v>
      </c>
      <c r="B418" s="6" t="s">
        <v>17</v>
      </c>
      <c r="C418" s="24">
        <v>12</v>
      </c>
      <c r="D418" s="24">
        <v>120</v>
      </c>
      <c r="E418" s="5" t="s">
        <v>3</v>
      </c>
      <c r="F418" s="5" t="s">
        <v>2</v>
      </c>
      <c r="G418" s="69">
        <v>90</v>
      </c>
      <c r="H418" s="12">
        <v>50</v>
      </c>
      <c r="I418" s="193">
        <v>7.13</v>
      </c>
      <c r="J418" s="194">
        <v>5.28</v>
      </c>
      <c r="K418" s="122">
        <v>339</v>
      </c>
      <c r="L418" s="117">
        <v>308</v>
      </c>
      <c r="M418" s="127">
        <v>261</v>
      </c>
      <c r="N418" s="127">
        <v>206</v>
      </c>
      <c r="O418" s="128">
        <v>170</v>
      </c>
      <c r="P418" s="139">
        <v>350</v>
      </c>
      <c r="Q418" s="63" t="str">
        <f t="shared" si="45"/>
        <v>≥ 170 mm</v>
      </c>
      <c r="R418" s="63" t="str">
        <f t="shared" si="46"/>
        <v>≥ 170 mm</v>
      </c>
      <c r="S418" s="5" t="s">
        <v>54</v>
      </c>
      <c r="T418" s="5"/>
      <c r="U418" s="5" t="s">
        <v>55</v>
      </c>
      <c r="V418" s="162" t="s">
        <v>117</v>
      </c>
      <c r="W418" s="112" t="s">
        <v>22</v>
      </c>
      <c r="X418" s="18"/>
    </row>
    <row r="419" spans="1:24" ht="13.95" customHeight="1" x14ac:dyDescent="0.3">
      <c r="A419" s="5" t="s">
        <v>18</v>
      </c>
      <c r="B419" s="6" t="s">
        <v>17</v>
      </c>
      <c r="C419" s="24">
        <v>12</v>
      </c>
      <c r="D419" s="24">
        <v>120</v>
      </c>
      <c r="E419" s="5" t="s">
        <v>3</v>
      </c>
      <c r="F419" s="5" t="s">
        <v>2</v>
      </c>
      <c r="G419" s="69">
        <v>90</v>
      </c>
      <c r="H419" s="12">
        <v>55</v>
      </c>
      <c r="I419" s="193">
        <v>6.89</v>
      </c>
      <c r="J419" s="194">
        <v>5.0999999999999996</v>
      </c>
      <c r="K419" s="122">
        <v>293</v>
      </c>
      <c r="L419" s="117">
        <v>266</v>
      </c>
      <c r="M419" s="127">
        <v>225</v>
      </c>
      <c r="N419" s="127">
        <v>177</v>
      </c>
      <c r="O419" s="128">
        <v>146</v>
      </c>
      <c r="P419" s="139">
        <v>350</v>
      </c>
      <c r="Q419" s="63" t="str">
        <f t="shared" si="45"/>
        <v>≥ 170 mm</v>
      </c>
      <c r="R419" s="63" t="str">
        <f t="shared" si="46"/>
        <v>≥ 170 mm</v>
      </c>
      <c r="S419" s="5" t="s">
        <v>54</v>
      </c>
      <c r="T419" s="5"/>
      <c r="U419" s="5" t="s">
        <v>55</v>
      </c>
      <c r="V419" s="162" t="s">
        <v>117</v>
      </c>
      <c r="W419" s="112" t="s">
        <v>22</v>
      </c>
      <c r="X419" s="18"/>
    </row>
    <row r="420" spans="1:24" ht="13.95" customHeight="1" x14ac:dyDescent="0.3">
      <c r="A420" s="5" t="s">
        <v>18</v>
      </c>
      <c r="B420" s="6" t="s">
        <v>17</v>
      </c>
      <c r="C420" s="24">
        <v>12</v>
      </c>
      <c r="D420" s="24">
        <v>120</v>
      </c>
      <c r="E420" s="5" t="s">
        <v>3</v>
      </c>
      <c r="F420" s="5" t="s">
        <v>2</v>
      </c>
      <c r="G420" s="69">
        <v>90</v>
      </c>
      <c r="H420" s="12">
        <v>60</v>
      </c>
      <c r="I420" s="193">
        <v>6.69</v>
      </c>
      <c r="J420" s="194">
        <v>4.95</v>
      </c>
      <c r="K420" s="122">
        <v>248</v>
      </c>
      <c r="L420" s="117">
        <v>225</v>
      </c>
      <c r="M420" s="127">
        <v>190</v>
      </c>
      <c r="N420" s="127">
        <v>150</v>
      </c>
      <c r="O420" s="128">
        <v>124</v>
      </c>
      <c r="P420" s="139">
        <v>350</v>
      </c>
      <c r="Q420" s="63" t="str">
        <f t="shared" si="45"/>
        <v>≥ 170 mm</v>
      </c>
      <c r="R420" s="63" t="str">
        <f t="shared" si="46"/>
        <v>≥ 170 mm</v>
      </c>
      <c r="S420" s="5" t="s">
        <v>54</v>
      </c>
      <c r="T420" s="5"/>
      <c r="U420" s="5" t="s">
        <v>55</v>
      </c>
      <c r="V420" s="162" t="s">
        <v>117</v>
      </c>
      <c r="W420" s="112" t="s">
        <v>22</v>
      </c>
      <c r="X420" s="18"/>
    </row>
    <row r="421" spans="1:24" x14ac:dyDescent="0.3">
      <c r="V421" s="23"/>
    </row>
    <row r="422" spans="1:24" x14ac:dyDescent="0.3">
      <c r="V422" s="23"/>
    </row>
    <row r="423" spans="1:24" x14ac:dyDescent="0.3">
      <c r="V423" s="23"/>
    </row>
    <row r="424" spans="1:24" x14ac:dyDescent="0.3">
      <c r="V424" s="23"/>
    </row>
    <row r="425" spans="1:24" x14ac:dyDescent="0.3">
      <c r="V425" s="23"/>
    </row>
    <row r="426" spans="1:24" x14ac:dyDescent="0.3">
      <c r="V426" s="23"/>
    </row>
    <row r="427" spans="1:24" x14ac:dyDescent="0.3">
      <c r="V427" s="23"/>
    </row>
    <row r="428" spans="1:24" x14ac:dyDescent="0.3">
      <c r="V428" s="23"/>
    </row>
    <row r="429" spans="1:24" x14ac:dyDescent="0.3">
      <c r="V429" s="23"/>
    </row>
    <row r="430" spans="1:24" x14ac:dyDescent="0.3">
      <c r="V430" s="23"/>
    </row>
    <row r="431" spans="1:24" x14ac:dyDescent="0.3">
      <c r="V431" s="23"/>
    </row>
    <row r="432" spans="1:24" x14ac:dyDescent="0.3">
      <c r="V432" s="23"/>
    </row>
    <row r="433" spans="22:22" x14ac:dyDescent="0.3">
      <c r="V433" s="23"/>
    </row>
    <row r="434" spans="22:22" x14ac:dyDescent="0.3">
      <c r="V434" s="23"/>
    </row>
    <row r="435" spans="22:22" x14ac:dyDescent="0.3">
      <c r="V435" s="23"/>
    </row>
    <row r="436" spans="22:22" x14ac:dyDescent="0.3">
      <c r="V436" s="23"/>
    </row>
    <row r="437" spans="22:22" x14ac:dyDescent="0.3">
      <c r="V437" s="23"/>
    </row>
    <row r="438" spans="22:22" x14ac:dyDescent="0.3">
      <c r="V438" s="23"/>
    </row>
    <row r="439" spans="22:22" x14ac:dyDescent="0.3">
      <c r="V439" s="23"/>
    </row>
    <row r="440" spans="22:22" x14ac:dyDescent="0.3">
      <c r="V440" s="23"/>
    </row>
    <row r="441" spans="22:22" x14ac:dyDescent="0.3">
      <c r="V441" s="23"/>
    </row>
    <row r="442" spans="22:22" x14ac:dyDescent="0.3">
      <c r="V442" s="23"/>
    </row>
    <row r="443" spans="22:22" x14ac:dyDescent="0.3">
      <c r="V443" s="23"/>
    </row>
    <row r="444" spans="22:22" x14ac:dyDescent="0.3">
      <c r="V444" s="23"/>
    </row>
    <row r="445" spans="22:22" x14ac:dyDescent="0.3">
      <c r="V445" s="23"/>
    </row>
    <row r="446" spans="22:22" x14ac:dyDescent="0.3">
      <c r="V446" s="23"/>
    </row>
    <row r="447" spans="22:22" x14ac:dyDescent="0.3">
      <c r="V447" s="23"/>
    </row>
    <row r="448" spans="22:22" x14ac:dyDescent="0.3">
      <c r="V448" s="23"/>
    </row>
    <row r="449" spans="22:22" x14ac:dyDescent="0.3">
      <c r="V449" s="23"/>
    </row>
    <row r="450" spans="22:22" x14ac:dyDescent="0.3">
      <c r="V450" s="23"/>
    </row>
    <row r="451" spans="22:22" x14ac:dyDescent="0.3">
      <c r="V451" s="23"/>
    </row>
    <row r="452" spans="22:22" x14ac:dyDescent="0.3">
      <c r="V452" s="23"/>
    </row>
    <row r="453" spans="22:22" x14ac:dyDescent="0.3">
      <c r="V453" s="23"/>
    </row>
    <row r="454" spans="22:22" x14ac:dyDescent="0.3">
      <c r="V454" s="23"/>
    </row>
    <row r="455" spans="22:22" x14ac:dyDescent="0.3">
      <c r="V455" s="23"/>
    </row>
    <row r="456" spans="22:22" x14ac:dyDescent="0.3">
      <c r="V456" s="23"/>
    </row>
    <row r="457" spans="22:22" x14ac:dyDescent="0.3">
      <c r="V457" s="23"/>
    </row>
    <row r="458" spans="22:22" x14ac:dyDescent="0.3">
      <c r="V458" s="23"/>
    </row>
    <row r="459" spans="22:22" x14ac:dyDescent="0.3">
      <c r="V459" s="23"/>
    </row>
    <row r="460" spans="22:22" x14ac:dyDescent="0.3">
      <c r="V460" s="23"/>
    </row>
    <row r="461" spans="22:22" x14ac:dyDescent="0.3">
      <c r="V461" s="23"/>
    </row>
    <row r="462" spans="22:22" x14ac:dyDescent="0.3">
      <c r="V462" s="23"/>
    </row>
    <row r="463" spans="22:22" x14ac:dyDescent="0.3">
      <c r="V463" s="23"/>
    </row>
    <row r="464" spans="22:22" x14ac:dyDescent="0.3">
      <c r="V464" s="23"/>
    </row>
    <row r="465" spans="22:22" x14ac:dyDescent="0.3">
      <c r="V465" s="23"/>
    </row>
    <row r="466" spans="22:22" x14ac:dyDescent="0.3">
      <c r="V466" s="23"/>
    </row>
    <row r="467" spans="22:22" x14ac:dyDescent="0.3">
      <c r="V467" s="23"/>
    </row>
    <row r="468" spans="22:22" x14ac:dyDescent="0.3">
      <c r="V468" s="23"/>
    </row>
    <row r="469" spans="22:22" x14ac:dyDescent="0.3">
      <c r="V469" s="23"/>
    </row>
    <row r="470" spans="22:22" x14ac:dyDescent="0.3">
      <c r="V470" s="23"/>
    </row>
    <row r="471" spans="22:22" x14ac:dyDescent="0.3">
      <c r="V471" s="23"/>
    </row>
    <row r="472" spans="22:22" x14ac:dyDescent="0.3">
      <c r="V472" s="23"/>
    </row>
    <row r="473" spans="22:22" x14ac:dyDescent="0.3">
      <c r="V473" s="23"/>
    </row>
    <row r="474" spans="22:22" x14ac:dyDescent="0.3">
      <c r="V474" s="23"/>
    </row>
    <row r="475" spans="22:22" x14ac:dyDescent="0.3">
      <c r="V475" s="23"/>
    </row>
    <row r="476" spans="22:22" x14ac:dyDescent="0.3">
      <c r="V476" s="23"/>
    </row>
    <row r="477" spans="22:22" x14ac:dyDescent="0.3">
      <c r="V477" s="23"/>
    </row>
    <row r="478" spans="22:22" x14ac:dyDescent="0.3">
      <c r="V478" s="23"/>
    </row>
    <row r="479" spans="22:22" x14ac:dyDescent="0.3">
      <c r="V479" s="23"/>
    </row>
    <row r="480" spans="22:22" x14ac:dyDescent="0.3">
      <c r="V480" s="23"/>
    </row>
    <row r="481" spans="22:22" x14ac:dyDescent="0.3">
      <c r="V481" s="23"/>
    </row>
    <row r="482" spans="22:22" x14ac:dyDescent="0.3">
      <c r="V482" s="23"/>
    </row>
    <row r="483" spans="22:22" x14ac:dyDescent="0.3">
      <c r="V483" s="23"/>
    </row>
    <row r="484" spans="22:22" x14ac:dyDescent="0.3">
      <c r="V484" s="23"/>
    </row>
    <row r="485" spans="22:22" x14ac:dyDescent="0.3">
      <c r="V485" s="23"/>
    </row>
    <row r="486" spans="22:22" x14ac:dyDescent="0.3">
      <c r="V486" s="23"/>
    </row>
    <row r="487" spans="22:22" x14ac:dyDescent="0.3">
      <c r="V487" s="23"/>
    </row>
    <row r="488" spans="22:22" x14ac:dyDescent="0.3">
      <c r="V488" s="23"/>
    </row>
    <row r="489" spans="22:22" x14ac:dyDescent="0.3">
      <c r="V489" s="23"/>
    </row>
    <row r="490" spans="22:22" x14ac:dyDescent="0.3">
      <c r="V490" s="23"/>
    </row>
    <row r="491" spans="22:22" x14ac:dyDescent="0.3">
      <c r="V491" s="23"/>
    </row>
    <row r="492" spans="22:22" x14ac:dyDescent="0.3">
      <c r="V492" s="23"/>
    </row>
    <row r="493" spans="22:22" x14ac:dyDescent="0.3">
      <c r="V493" s="23"/>
    </row>
    <row r="494" spans="22:22" x14ac:dyDescent="0.3">
      <c r="V494" s="23"/>
    </row>
    <row r="495" spans="22:22" x14ac:dyDescent="0.3">
      <c r="V495" s="23"/>
    </row>
    <row r="496" spans="22:22" x14ac:dyDescent="0.3">
      <c r="V496" s="23"/>
    </row>
    <row r="497" spans="22:22" x14ac:dyDescent="0.3">
      <c r="V497" s="23"/>
    </row>
    <row r="498" spans="22:22" x14ac:dyDescent="0.3">
      <c r="V498" s="23"/>
    </row>
    <row r="499" spans="22:22" x14ac:dyDescent="0.3">
      <c r="V499" s="23"/>
    </row>
    <row r="500" spans="22:22" x14ac:dyDescent="0.3">
      <c r="V500" s="23"/>
    </row>
    <row r="501" spans="22:22" x14ac:dyDescent="0.3">
      <c r="V501" s="23"/>
    </row>
    <row r="502" spans="22:22" x14ac:dyDescent="0.3">
      <c r="V502" s="23"/>
    </row>
    <row r="503" spans="22:22" x14ac:dyDescent="0.3">
      <c r="V503" s="23"/>
    </row>
    <row r="504" spans="22:22" x14ac:dyDescent="0.3">
      <c r="V504" s="23"/>
    </row>
    <row r="505" spans="22:22" x14ac:dyDescent="0.3">
      <c r="V505" s="23"/>
    </row>
    <row r="506" spans="22:22" x14ac:dyDescent="0.3">
      <c r="V506" s="23"/>
    </row>
    <row r="507" spans="22:22" x14ac:dyDescent="0.3">
      <c r="V507" s="23"/>
    </row>
    <row r="508" spans="22:22" x14ac:dyDescent="0.3">
      <c r="V508" s="23"/>
    </row>
    <row r="509" spans="22:22" x14ac:dyDescent="0.3">
      <c r="V509" s="23"/>
    </row>
    <row r="510" spans="22:22" x14ac:dyDescent="0.3">
      <c r="V510" s="23"/>
    </row>
    <row r="511" spans="22:22" x14ac:dyDescent="0.3">
      <c r="V511" s="23"/>
    </row>
    <row r="512" spans="22:22" x14ac:dyDescent="0.3">
      <c r="V512" s="23"/>
    </row>
    <row r="513" spans="22:22" x14ac:dyDescent="0.3">
      <c r="V513" s="23"/>
    </row>
    <row r="514" spans="22:22" x14ac:dyDescent="0.3">
      <c r="V514" s="23"/>
    </row>
    <row r="515" spans="22:22" x14ac:dyDescent="0.3">
      <c r="V515" s="23"/>
    </row>
    <row r="516" spans="22:22" x14ac:dyDescent="0.3">
      <c r="V516" s="23"/>
    </row>
    <row r="517" spans="22:22" x14ac:dyDescent="0.3">
      <c r="V517" s="23"/>
    </row>
    <row r="518" spans="22:22" x14ac:dyDescent="0.3">
      <c r="V518" s="23"/>
    </row>
    <row r="519" spans="22:22" x14ac:dyDescent="0.3">
      <c r="V519" s="23"/>
    </row>
    <row r="520" spans="22:22" x14ac:dyDescent="0.3">
      <c r="V520" s="23"/>
    </row>
    <row r="521" spans="22:22" x14ac:dyDescent="0.3">
      <c r="V521" s="23"/>
    </row>
    <row r="522" spans="22:22" x14ac:dyDescent="0.3">
      <c r="V522" s="23"/>
    </row>
    <row r="523" spans="22:22" x14ac:dyDescent="0.3">
      <c r="V523" s="23"/>
    </row>
    <row r="524" spans="22:22" x14ac:dyDescent="0.3">
      <c r="V524" s="23"/>
    </row>
    <row r="525" spans="22:22" x14ac:dyDescent="0.3">
      <c r="V525" s="23"/>
    </row>
    <row r="526" spans="22:22" x14ac:dyDescent="0.3">
      <c r="V526" s="23"/>
    </row>
    <row r="527" spans="22:22" x14ac:dyDescent="0.3">
      <c r="V527" s="23"/>
    </row>
    <row r="528" spans="22:22" x14ac:dyDescent="0.3">
      <c r="V528" s="23"/>
    </row>
    <row r="529" spans="22:22" x14ac:dyDescent="0.3">
      <c r="V529" s="23"/>
    </row>
    <row r="530" spans="22:22" x14ac:dyDescent="0.3">
      <c r="V530" s="23"/>
    </row>
    <row r="531" spans="22:22" x14ac:dyDescent="0.3">
      <c r="V531" s="23"/>
    </row>
    <row r="532" spans="22:22" x14ac:dyDescent="0.3">
      <c r="V532" s="23"/>
    </row>
    <row r="533" spans="22:22" x14ac:dyDescent="0.3">
      <c r="V533" s="23"/>
    </row>
    <row r="534" spans="22:22" x14ac:dyDescent="0.3">
      <c r="V534" s="23"/>
    </row>
    <row r="535" spans="22:22" x14ac:dyDescent="0.3">
      <c r="V535" s="23"/>
    </row>
    <row r="536" spans="22:22" x14ac:dyDescent="0.3">
      <c r="V536" s="23"/>
    </row>
    <row r="537" spans="22:22" x14ac:dyDescent="0.3">
      <c r="V537" s="23"/>
    </row>
    <row r="538" spans="22:22" x14ac:dyDescent="0.3">
      <c r="V538" s="23"/>
    </row>
    <row r="539" spans="22:22" x14ac:dyDescent="0.3">
      <c r="V539" s="23"/>
    </row>
    <row r="540" spans="22:22" x14ac:dyDescent="0.3">
      <c r="V540" s="23"/>
    </row>
    <row r="541" spans="22:22" x14ac:dyDescent="0.3">
      <c r="V541" s="23"/>
    </row>
    <row r="542" spans="22:22" x14ac:dyDescent="0.3">
      <c r="V542" s="23"/>
    </row>
    <row r="543" spans="22:22" x14ac:dyDescent="0.3">
      <c r="V543" s="23"/>
    </row>
    <row r="544" spans="22:22" x14ac:dyDescent="0.3">
      <c r="V544" s="23"/>
    </row>
    <row r="545" spans="22:22" x14ac:dyDescent="0.3">
      <c r="V545" s="23"/>
    </row>
    <row r="546" spans="22:22" x14ac:dyDescent="0.3">
      <c r="V546" s="23"/>
    </row>
    <row r="547" spans="22:22" x14ac:dyDescent="0.3">
      <c r="V547" s="23"/>
    </row>
    <row r="548" spans="22:22" x14ac:dyDescent="0.3">
      <c r="V548" s="23"/>
    </row>
    <row r="549" spans="22:22" x14ac:dyDescent="0.3">
      <c r="V549" s="23"/>
    </row>
    <row r="550" spans="22:22" x14ac:dyDescent="0.3">
      <c r="V550" s="23"/>
    </row>
    <row r="551" spans="22:22" x14ac:dyDescent="0.3">
      <c r="V551" s="23"/>
    </row>
    <row r="552" spans="22:22" x14ac:dyDescent="0.3">
      <c r="V552" s="23"/>
    </row>
    <row r="553" spans="22:22" x14ac:dyDescent="0.3">
      <c r="V553" s="23"/>
    </row>
    <row r="554" spans="22:22" x14ac:dyDescent="0.3">
      <c r="V554" s="23"/>
    </row>
    <row r="555" spans="22:22" x14ac:dyDescent="0.3">
      <c r="V555" s="23"/>
    </row>
    <row r="556" spans="22:22" x14ac:dyDescent="0.3">
      <c r="V556" s="23"/>
    </row>
    <row r="557" spans="22:22" x14ac:dyDescent="0.3">
      <c r="V557" s="23"/>
    </row>
    <row r="558" spans="22:22" x14ac:dyDescent="0.3">
      <c r="V558" s="23"/>
    </row>
    <row r="559" spans="22:22" x14ac:dyDescent="0.3">
      <c r="V559" s="23"/>
    </row>
    <row r="560" spans="22:22" x14ac:dyDescent="0.3">
      <c r="V560" s="23"/>
    </row>
    <row r="561" spans="22:22" x14ac:dyDescent="0.3">
      <c r="V561" s="23"/>
    </row>
    <row r="562" spans="22:22" x14ac:dyDescent="0.3">
      <c r="V562" s="23"/>
    </row>
    <row r="563" spans="22:22" x14ac:dyDescent="0.3">
      <c r="V563" s="23"/>
    </row>
    <row r="564" spans="22:22" x14ac:dyDescent="0.3">
      <c r="V564" s="23"/>
    </row>
    <row r="565" spans="22:22" x14ac:dyDescent="0.3">
      <c r="V565" s="23"/>
    </row>
    <row r="566" spans="22:22" x14ac:dyDescent="0.3">
      <c r="V566" s="23"/>
    </row>
    <row r="567" spans="22:22" x14ac:dyDescent="0.3">
      <c r="V567" s="23"/>
    </row>
    <row r="568" spans="22:22" x14ac:dyDescent="0.3">
      <c r="V568" s="23"/>
    </row>
    <row r="569" spans="22:22" x14ac:dyDescent="0.3">
      <c r="V569" s="23"/>
    </row>
    <row r="570" spans="22:22" x14ac:dyDescent="0.3">
      <c r="V570" s="23"/>
    </row>
    <row r="571" spans="22:22" x14ac:dyDescent="0.3">
      <c r="V571" s="23"/>
    </row>
    <row r="572" spans="22:22" x14ac:dyDescent="0.3">
      <c r="V572" s="23"/>
    </row>
    <row r="573" spans="22:22" x14ac:dyDescent="0.3">
      <c r="V573" s="23"/>
    </row>
    <row r="574" spans="22:22" x14ac:dyDescent="0.3">
      <c r="V574" s="23"/>
    </row>
    <row r="575" spans="22:22" x14ac:dyDescent="0.3">
      <c r="V575" s="23"/>
    </row>
    <row r="576" spans="22:22" x14ac:dyDescent="0.3">
      <c r="V576" s="23"/>
    </row>
    <row r="577" spans="22:22" x14ac:dyDescent="0.3">
      <c r="V577" s="23"/>
    </row>
    <row r="578" spans="22:22" x14ac:dyDescent="0.3">
      <c r="V578" s="23"/>
    </row>
    <row r="579" spans="22:22" x14ac:dyDescent="0.3">
      <c r="V579" s="23"/>
    </row>
    <row r="580" spans="22:22" x14ac:dyDescent="0.3">
      <c r="V580" s="23"/>
    </row>
    <row r="581" spans="22:22" x14ac:dyDescent="0.3">
      <c r="V581" s="23"/>
    </row>
    <row r="582" spans="22:22" x14ac:dyDescent="0.3">
      <c r="V582" s="23"/>
    </row>
    <row r="583" spans="22:22" x14ac:dyDescent="0.3">
      <c r="V583" s="23"/>
    </row>
    <row r="584" spans="22:22" x14ac:dyDescent="0.3">
      <c r="V584" s="23"/>
    </row>
    <row r="585" spans="22:22" x14ac:dyDescent="0.3">
      <c r="V585" s="23"/>
    </row>
    <row r="586" spans="22:22" x14ac:dyDescent="0.3">
      <c r="V586" s="23"/>
    </row>
    <row r="587" spans="22:22" x14ac:dyDescent="0.3">
      <c r="V587" s="23"/>
    </row>
    <row r="588" spans="22:22" x14ac:dyDescent="0.3">
      <c r="V588" s="23"/>
    </row>
    <row r="589" spans="22:22" x14ac:dyDescent="0.3">
      <c r="V589" s="23"/>
    </row>
    <row r="590" spans="22:22" x14ac:dyDescent="0.3">
      <c r="V590" s="23"/>
    </row>
    <row r="591" spans="22:22" x14ac:dyDescent="0.3">
      <c r="V591" s="23"/>
    </row>
    <row r="592" spans="22:22" x14ac:dyDescent="0.3">
      <c r="V592" s="23"/>
    </row>
    <row r="593" spans="22:22" x14ac:dyDescent="0.3">
      <c r="V593" s="23"/>
    </row>
    <row r="594" spans="22:22" x14ac:dyDescent="0.3">
      <c r="V594" s="23"/>
    </row>
    <row r="595" spans="22:22" x14ac:dyDescent="0.3">
      <c r="V595" s="23"/>
    </row>
    <row r="596" spans="22:22" x14ac:dyDescent="0.3">
      <c r="V596" s="23"/>
    </row>
    <row r="597" spans="22:22" x14ac:dyDescent="0.3">
      <c r="V597" s="23"/>
    </row>
    <row r="598" spans="22:22" x14ac:dyDescent="0.3">
      <c r="V598" s="23"/>
    </row>
    <row r="599" spans="22:22" x14ac:dyDescent="0.3">
      <c r="V599" s="23"/>
    </row>
    <row r="600" spans="22:22" x14ac:dyDescent="0.3">
      <c r="V600" s="23"/>
    </row>
    <row r="601" spans="22:22" x14ac:dyDescent="0.3">
      <c r="V601" s="23"/>
    </row>
    <row r="602" spans="22:22" x14ac:dyDescent="0.3">
      <c r="V602" s="23"/>
    </row>
    <row r="603" spans="22:22" x14ac:dyDescent="0.3">
      <c r="V603" s="23"/>
    </row>
    <row r="604" spans="22:22" x14ac:dyDescent="0.3">
      <c r="V604" s="23"/>
    </row>
    <row r="605" spans="22:22" x14ac:dyDescent="0.3">
      <c r="V605" s="23"/>
    </row>
    <row r="606" spans="22:22" x14ac:dyDescent="0.3">
      <c r="V606" s="23"/>
    </row>
    <row r="607" spans="22:22" x14ac:dyDescent="0.3">
      <c r="V607" s="23"/>
    </row>
    <row r="608" spans="22:22" x14ac:dyDescent="0.3">
      <c r="V608" s="23"/>
    </row>
    <row r="609" spans="22:22" x14ac:dyDescent="0.3">
      <c r="V609" s="23"/>
    </row>
    <row r="610" spans="22:22" x14ac:dyDescent="0.3">
      <c r="V610" s="23"/>
    </row>
    <row r="611" spans="22:22" x14ac:dyDescent="0.3">
      <c r="V611" s="23"/>
    </row>
    <row r="612" spans="22:22" x14ac:dyDescent="0.3">
      <c r="V612" s="23"/>
    </row>
    <row r="613" spans="22:22" x14ac:dyDescent="0.3">
      <c r="V613" s="23"/>
    </row>
    <row r="614" spans="22:22" x14ac:dyDescent="0.3">
      <c r="V614" s="23"/>
    </row>
    <row r="615" spans="22:22" x14ac:dyDescent="0.3">
      <c r="V615" s="23"/>
    </row>
    <row r="616" spans="22:22" x14ac:dyDescent="0.3">
      <c r="V616" s="23"/>
    </row>
    <row r="617" spans="22:22" x14ac:dyDescent="0.3">
      <c r="V617" s="23"/>
    </row>
    <row r="618" spans="22:22" x14ac:dyDescent="0.3">
      <c r="V618" s="23"/>
    </row>
    <row r="619" spans="22:22" x14ac:dyDescent="0.3">
      <c r="V619" s="23"/>
    </row>
    <row r="620" spans="22:22" x14ac:dyDescent="0.3">
      <c r="V620" s="23"/>
    </row>
    <row r="621" spans="22:22" x14ac:dyDescent="0.3">
      <c r="V621" s="23"/>
    </row>
    <row r="622" spans="22:22" x14ac:dyDescent="0.3">
      <c r="V622" s="23"/>
    </row>
    <row r="623" spans="22:22" x14ac:dyDescent="0.3">
      <c r="V623" s="23"/>
    </row>
    <row r="624" spans="22:22" x14ac:dyDescent="0.3">
      <c r="V624" s="23"/>
    </row>
    <row r="625" spans="22:22" x14ac:dyDescent="0.3">
      <c r="V625" s="23"/>
    </row>
    <row r="626" spans="22:22" x14ac:dyDescent="0.3">
      <c r="V626" s="23"/>
    </row>
    <row r="627" spans="22:22" x14ac:dyDescent="0.3">
      <c r="V627" s="23"/>
    </row>
    <row r="628" spans="22:22" x14ac:dyDescent="0.3">
      <c r="V628" s="23"/>
    </row>
    <row r="629" spans="22:22" x14ac:dyDescent="0.3">
      <c r="V629" s="23"/>
    </row>
    <row r="630" spans="22:22" x14ac:dyDescent="0.3">
      <c r="V630" s="23"/>
    </row>
    <row r="631" spans="22:22" x14ac:dyDescent="0.3">
      <c r="V631" s="23"/>
    </row>
    <row r="632" spans="22:22" x14ac:dyDescent="0.3">
      <c r="V632" s="23"/>
    </row>
    <row r="633" spans="22:22" x14ac:dyDescent="0.3">
      <c r="V633" s="23"/>
    </row>
    <row r="634" spans="22:22" x14ac:dyDescent="0.3">
      <c r="V634" s="23"/>
    </row>
    <row r="635" spans="22:22" x14ac:dyDescent="0.3">
      <c r="V635" s="23"/>
    </row>
    <row r="636" spans="22:22" x14ac:dyDescent="0.3">
      <c r="V636" s="23"/>
    </row>
    <row r="637" spans="22:22" x14ac:dyDescent="0.3">
      <c r="V637" s="23"/>
    </row>
    <row r="638" spans="22:22" x14ac:dyDescent="0.3">
      <c r="V638" s="23"/>
    </row>
    <row r="639" spans="22:22" x14ac:dyDescent="0.3">
      <c r="V639" s="23"/>
    </row>
    <row r="640" spans="22:22" x14ac:dyDescent="0.3">
      <c r="V640" s="23"/>
    </row>
    <row r="641" spans="22:22" x14ac:dyDescent="0.3">
      <c r="V641" s="23"/>
    </row>
    <row r="642" spans="22:22" x14ac:dyDescent="0.3">
      <c r="V642" s="23"/>
    </row>
    <row r="643" spans="22:22" x14ac:dyDescent="0.3">
      <c r="V643" s="23"/>
    </row>
    <row r="644" spans="22:22" x14ac:dyDescent="0.3">
      <c r="V644" s="23"/>
    </row>
    <row r="645" spans="22:22" x14ac:dyDescent="0.3">
      <c r="V645" s="23"/>
    </row>
    <row r="646" spans="22:22" x14ac:dyDescent="0.3">
      <c r="V646" s="23"/>
    </row>
    <row r="647" spans="22:22" x14ac:dyDescent="0.3">
      <c r="V647" s="23"/>
    </row>
    <row r="648" spans="22:22" x14ac:dyDescent="0.3">
      <c r="V648" s="23"/>
    </row>
    <row r="1048355" spans="22:22" x14ac:dyDescent="0.3">
      <c r="V1048355" s="8"/>
    </row>
  </sheetData>
  <sheetProtection password="E367" sheet="1" objects="1" scenarios="1" autoFilter="0"/>
  <autoFilter ref="A3:S420"/>
  <sortState ref="A4:AB420">
    <sortCondition ref="C4:C420"/>
    <sortCondition ref="D4:D420"/>
    <sortCondition ref="A4:A420"/>
    <sortCondition ref="E4:E420"/>
    <sortCondition ref="F4:F420"/>
  </sortState>
  <mergeCells count="5">
    <mergeCell ref="K1:O1"/>
    <mergeCell ref="W2:X2"/>
    <mergeCell ref="A1:J1"/>
    <mergeCell ref="Q2:R2"/>
    <mergeCell ref="S2:U2"/>
  </mergeCells>
  <pageMargins left="0.23622047244094491" right="0.23622047244094491" top="0.74803149606299213" bottom="0.74803149606299213" header="0.31496062992125984" footer="0.31496062992125984"/>
  <pageSetup paperSize="9" scale="55" fitToWidth="2" fitToHeight="0" orientation="landscape" r:id="rId1"/>
  <headerFooter>
    <oddHeader>&amp;C&amp;"Wuerth Bold,Standard"&amp;14Lasttabelle ASSY 3.0 Kombi Transportankersystem</oddHeader>
    <oddFooter>&amp;C&amp;"Wuerth Book,Standard"29-1-2015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opLeftCell="A10" zoomScaleNormal="100" workbookViewId="0">
      <selection activeCell="C25" sqref="C25"/>
    </sheetView>
  </sheetViews>
  <sheetFormatPr baseColWidth="10" defaultRowHeight="14.4" x14ac:dyDescent="0.3"/>
  <cols>
    <col min="1" max="1" width="4.33203125" style="144" customWidth="1"/>
    <col min="2" max="2" width="15" bestFit="1" customWidth="1"/>
    <col min="3" max="3" width="14.109375" customWidth="1"/>
    <col min="4" max="4" width="21.44140625" customWidth="1"/>
    <col min="5" max="5" width="15.44140625" bestFit="1" customWidth="1"/>
    <col min="6" max="6" width="19.33203125" customWidth="1"/>
    <col min="7" max="7" width="20.44140625" bestFit="1" customWidth="1"/>
    <col min="8" max="8" width="31.6640625" customWidth="1"/>
  </cols>
  <sheetData>
    <row r="1" spans="1:1" s="144" customFormat="1" x14ac:dyDescent="0.3"/>
    <row r="2" spans="1:1" ht="34.950000000000003" customHeight="1" x14ac:dyDescent="0.3">
      <c r="A2"/>
    </row>
    <row r="3" spans="1:1" s="148" customFormat="1" ht="16.95" customHeight="1" x14ac:dyDescent="0.3"/>
    <row r="4" spans="1:1" s="148" customFormat="1" x14ac:dyDescent="0.3"/>
    <row r="5" spans="1:1" x14ac:dyDescent="0.3">
      <c r="A5"/>
    </row>
    <row r="6" spans="1:1" x14ac:dyDescent="0.3">
      <c r="A6"/>
    </row>
    <row r="7" spans="1:1" x14ac:dyDescent="0.3">
      <c r="A7"/>
    </row>
    <row r="8" spans="1:1" ht="16.95" customHeight="1" x14ac:dyDescent="0.3">
      <c r="A8"/>
    </row>
    <row r="9" spans="1:1" x14ac:dyDescent="0.3">
      <c r="A9"/>
    </row>
    <row r="10" spans="1:1" x14ac:dyDescent="0.3">
      <c r="A10"/>
    </row>
    <row r="11" spans="1:1" x14ac:dyDescent="0.3">
      <c r="A11"/>
    </row>
    <row r="12" spans="1:1" x14ac:dyDescent="0.3">
      <c r="A12"/>
    </row>
    <row r="13" spans="1:1" x14ac:dyDescent="0.3">
      <c r="A13"/>
    </row>
  </sheetData>
  <sheetProtection password="E367" sheet="1" objects="1" scenarios="1"/>
  <pageMargins left="0.35" right="0.43333333333333335" top="0.78740157499999996" bottom="0.78740157499999996" header="0.3" footer="0.3"/>
  <pageSetup paperSize="9" orientation="landscape" r:id="rId1"/>
  <headerFooter>
    <oddHeader>&amp;C&amp;"Wuerth Bold,Standard"&amp;14Typische Anwendungsfälle für das Würth Transportankersystem</oddHeader>
    <oddFooter>&amp;C&amp;"Wuerth Book,Standard"29-1-2015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showGridLines="0" topLeftCell="A7" zoomScaleNormal="100" workbookViewId="0">
      <selection activeCell="K15" sqref="K15"/>
    </sheetView>
  </sheetViews>
  <sheetFormatPr baseColWidth="10" defaultColWidth="11.5546875" defaultRowHeight="14.4" x14ac:dyDescent="0.3"/>
  <cols>
    <col min="1" max="1" width="1.88671875" style="28" customWidth="1"/>
    <col min="2" max="2" width="42.44140625" style="28" customWidth="1"/>
    <col min="3" max="3" width="6" style="28" customWidth="1"/>
    <col min="4" max="4" width="6.88671875" style="29" customWidth="1"/>
    <col min="5" max="5" width="11.33203125" style="29" customWidth="1"/>
    <col min="6" max="6" width="6.33203125" style="29" customWidth="1"/>
    <col min="7" max="7" width="11.109375" style="29" customWidth="1"/>
    <col min="8" max="9" width="5.6640625" style="29" customWidth="1"/>
    <col min="10" max="10" width="11.5546875" style="28"/>
    <col min="11" max="11" width="50.33203125" style="28" customWidth="1"/>
    <col min="12" max="12" width="11.5546875" style="28"/>
    <col min="13" max="14" width="7.109375" style="28" customWidth="1"/>
    <col min="15" max="16" width="11.5546875" style="28"/>
    <col min="17" max="17" width="9.88671875" style="28" customWidth="1"/>
    <col min="18" max="18" width="11.5546875" style="28" hidden="1" customWidth="1"/>
    <col min="19" max="16384" width="11.5546875" style="28"/>
  </cols>
  <sheetData>
    <row r="1" spans="2:18" ht="9" customHeight="1" thickBot="1" x14ac:dyDescent="0.35"/>
    <row r="2" spans="2:18" s="30" customFormat="1" ht="41.25" customHeight="1" x14ac:dyDescent="0.3">
      <c r="B2" s="242" t="s">
        <v>71</v>
      </c>
      <c r="C2" s="243"/>
      <c r="D2" s="243"/>
      <c r="E2" s="243"/>
      <c r="F2" s="243"/>
      <c r="G2" s="243"/>
      <c r="H2" s="243"/>
      <c r="I2" s="244"/>
      <c r="K2" s="233" t="s">
        <v>36</v>
      </c>
      <c r="L2" s="234"/>
      <c r="M2" s="234"/>
      <c r="N2" s="235"/>
      <c r="O2" s="38"/>
      <c r="P2" s="38"/>
      <c r="Q2" s="38"/>
      <c r="R2" s="38"/>
    </row>
    <row r="3" spans="2:18" ht="19.95" customHeight="1" x14ac:dyDescent="0.3">
      <c r="B3" s="246"/>
      <c r="C3" s="248"/>
      <c r="D3" s="241" t="s">
        <v>37</v>
      </c>
      <c r="E3" s="241"/>
      <c r="F3" s="241"/>
      <c r="G3" s="241"/>
      <c r="H3" s="241" t="s">
        <v>38</v>
      </c>
      <c r="I3" s="245"/>
      <c r="K3" s="246" t="s">
        <v>39</v>
      </c>
      <c r="L3" s="247"/>
      <c r="M3" s="31">
        <v>10</v>
      </c>
      <c r="N3" s="41">
        <v>12</v>
      </c>
    </row>
    <row r="4" spans="2:18" ht="18" customHeight="1" x14ac:dyDescent="0.4">
      <c r="B4" s="246" t="s">
        <v>72</v>
      </c>
      <c r="C4" s="248"/>
      <c r="D4" s="249" t="s">
        <v>73</v>
      </c>
      <c r="E4" s="250"/>
      <c r="F4" s="249" t="s">
        <v>74</v>
      </c>
      <c r="G4" s="250"/>
      <c r="H4" s="251"/>
      <c r="I4" s="252"/>
      <c r="K4" s="42" t="s">
        <v>86</v>
      </c>
      <c r="L4" s="33" t="s">
        <v>80</v>
      </c>
      <c r="M4" s="31">
        <v>60</v>
      </c>
      <c r="N4" s="43">
        <v>72</v>
      </c>
    </row>
    <row r="5" spans="2:18" ht="14.4" customHeight="1" x14ac:dyDescent="0.4">
      <c r="B5" s="246" t="s">
        <v>39</v>
      </c>
      <c r="C5" s="248"/>
      <c r="D5" s="40">
        <v>10</v>
      </c>
      <c r="E5" s="40">
        <v>12</v>
      </c>
      <c r="F5" s="40">
        <v>10</v>
      </c>
      <c r="G5" s="40">
        <v>12</v>
      </c>
      <c r="H5" s="31">
        <v>10</v>
      </c>
      <c r="I5" s="41">
        <v>12</v>
      </c>
      <c r="K5" s="42" t="s">
        <v>89</v>
      </c>
      <c r="L5" s="33" t="s">
        <v>81</v>
      </c>
      <c r="M5" s="31">
        <v>60</v>
      </c>
      <c r="N5" s="43">
        <v>72</v>
      </c>
    </row>
    <row r="6" spans="2:18" ht="16.8" x14ac:dyDescent="0.4">
      <c r="B6" s="42" t="s">
        <v>75</v>
      </c>
      <c r="C6" s="33" t="s">
        <v>65</v>
      </c>
      <c r="D6" s="31">
        <v>150</v>
      </c>
      <c r="E6" s="31">
        <v>180</v>
      </c>
      <c r="F6" s="31">
        <v>200</v>
      </c>
      <c r="G6" s="31">
        <v>240</v>
      </c>
      <c r="H6" s="31">
        <v>120</v>
      </c>
      <c r="I6" s="41">
        <v>144</v>
      </c>
      <c r="K6" s="42" t="s">
        <v>87</v>
      </c>
      <c r="L6" s="33" t="s">
        <v>82</v>
      </c>
      <c r="M6" s="34">
        <v>60</v>
      </c>
      <c r="N6" s="43">
        <v>72</v>
      </c>
    </row>
    <row r="7" spans="2:18" ht="16.8" x14ac:dyDescent="0.4">
      <c r="B7" s="42" t="s">
        <v>76</v>
      </c>
      <c r="C7" s="33" t="s">
        <v>66</v>
      </c>
      <c r="D7" s="31">
        <v>100</v>
      </c>
      <c r="E7" s="31">
        <v>120</v>
      </c>
      <c r="F7" s="31">
        <v>150</v>
      </c>
      <c r="G7" s="31">
        <v>180</v>
      </c>
      <c r="H7" s="31">
        <v>70</v>
      </c>
      <c r="I7" s="41">
        <v>84</v>
      </c>
      <c r="K7" s="42" t="s">
        <v>88</v>
      </c>
      <c r="L7" s="33" t="s">
        <v>83</v>
      </c>
      <c r="M7" s="34">
        <v>25</v>
      </c>
      <c r="N7" s="43">
        <v>30</v>
      </c>
    </row>
    <row r="8" spans="2:18" ht="16.8" x14ac:dyDescent="0.4">
      <c r="B8" s="42" t="s">
        <v>77</v>
      </c>
      <c r="C8" s="33" t="s">
        <v>67</v>
      </c>
      <c r="D8" s="31">
        <v>100</v>
      </c>
      <c r="E8" s="31">
        <v>120</v>
      </c>
      <c r="F8" s="31">
        <v>120</v>
      </c>
      <c r="G8" s="31">
        <v>144</v>
      </c>
      <c r="H8" s="31">
        <v>70</v>
      </c>
      <c r="I8" s="41">
        <v>84</v>
      </c>
      <c r="K8" s="44" t="s">
        <v>90</v>
      </c>
      <c r="L8" s="33" t="s">
        <v>69</v>
      </c>
      <c r="M8" s="31">
        <v>40</v>
      </c>
      <c r="N8" s="43">
        <v>48</v>
      </c>
    </row>
    <row r="9" spans="2:18" ht="16.8" x14ac:dyDescent="0.4">
      <c r="B9" s="42" t="s">
        <v>78</v>
      </c>
      <c r="C9" s="33" t="s">
        <v>68</v>
      </c>
      <c r="D9" s="31">
        <v>50</v>
      </c>
      <c r="E9" s="31">
        <v>60</v>
      </c>
      <c r="F9" s="31">
        <v>70</v>
      </c>
      <c r="G9" s="31">
        <v>84</v>
      </c>
      <c r="H9" s="31">
        <v>30</v>
      </c>
      <c r="I9" s="41">
        <v>36</v>
      </c>
      <c r="K9" s="45" t="s">
        <v>91</v>
      </c>
      <c r="L9" s="35" t="s">
        <v>70</v>
      </c>
      <c r="M9" s="36">
        <v>25</v>
      </c>
      <c r="N9" s="46">
        <v>30</v>
      </c>
    </row>
    <row r="10" spans="2:18" ht="30.75" customHeight="1" x14ac:dyDescent="0.4">
      <c r="B10" s="66" t="s">
        <v>79</v>
      </c>
      <c r="C10" s="33" t="s">
        <v>68</v>
      </c>
      <c r="D10" s="31">
        <v>30</v>
      </c>
      <c r="E10" s="31">
        <v>36</v>
      </c>
      <c r="F10" s="31">
        <v>30</v>
      </c>
      <c r="G10" s="31">
        <v>36</v>
      </c>
      <c r="H10" s="31">
        <v>30</v>
      </c>
      <c r="I10" s="41">
        <v>36</v>
      </c>
      <c r="K10" s="238" t="s">
        <v>84</v>
      </c>
      <c r="L10" s="239"/>
      <c r="M10" s="34">
        <v>100</v>
      </c>
      <c r="N10" s="43">
        <v>120</v>
      </c>
    </row>
    <row r="11" spans="2:18" ht="17.399999999999999" thickBot="1" x14ac:dyDescent="0.45">
      <c r="B11" s="44" t="s">
        <v>40</v>
      </c>
      <c r="C11" s="33" t="s">
        <v>69</v>
      </c>
      <c r="D11" s="31">
        <v>120</v>
      </c>
      <c r="E11" s="31">
        <v>144</v>
      </c>
      <c r="F11" s="31">
        <v>150</v>
      </c>
      <c r="G11" s="31">
        <v>180</v>
      </c>
      <c r="H11" s="31">
        <v>50</v>
      </c>
      <c r="I11" s="41">
        <v>60</v>
      </c>
      <c r="K11" s="55" t="s">
        <v>85</v>
      </c>
      <c r="L11" s="56"/>
      <c r="M11" s="59">
        <v>6.5</v>
      </c>
      <c r="N11" s="54">
        <v>7.2</v>
      </c>
      <c r="O11" s="37"/>
      <c r="P11" s="37"/>
      <c r="Q11" s="37"/>
      <c r="R11" s="37"/>
    </row>
    <row r="12" spans="2:18" ht="16.8" x14ac:dyDescent="0.4">
      <c r="B12" s="44" t="s">
        <v>41</v>
      </c>
      <c r="C12" s="33" t="s">
        <v>70</v>
      </c>
      <c r="D12" s="31">
        <v>50</v>
      </c>
      <c r="E12" s="31">
        <v>60</v>
      </c>
      <c r="F12" s="31">
        <v>70</v>
      </c>
      <c r="G12" s="31">
        <v>84</v>
      </c>
      <c r="H12" s="31">
        <v>40</v>
      </c>
      <c r="I12" s="41">
        <v>48</v>
      </c>
    </row>
    <row r="13" spans="2:18" x14ac:dyDescent="0.3">
      <c r="B13" s="42" t="s">
        <v>42</v>
      </c>
      <c r="C13" s="33"/>
      <c r="D13" s="240">
        <v>40</v>
      </c>
      <c r="E13" s="241"/>
      <c r="F13" s="240">
        <v>80</v>
      </c>
      <c r="G13" s="241"/>
      <c r="H13" s="39">
        <v>40</v>
      </c>
      <c r="I13" s="47">
        <v>80</v>
      </c>
    </row>
    <row r="14" spans="2:18" ht="27.6" customHeight="1" thickBot="1" x14ac:dyDescent="0.35">
      <c r="B14" s="42" t="s">
        <v>43</v>
      </c>
      <c r="C14" s="32"/>
      <c r="D14" s="240"/>
      <c r="E14" s="241"/>
      <c r="F14" s="240"/>
      <c r="G14" s="241"/>
      <c r="H14" s="58">
        <v>7</v>
      </c>
      <c r="I14" s="51">
        <v>8</v>
      </c>
      <c r="O14" s="38"/>
      <c r="P14" s="38"/>
      <c r="Q14" s="38"/>
      <c r="R14" s="38"/>
    </row>
    <row r="15" spans="2:18" ht="16.95" customHeight="1" thickBot="1" x14ac:dyDescent="0.35">
      <c r="B15" s="48" t="s">
        <v>45</v>
      </c>
      <c r="C15" s="49"/>
      <c r="D15" s="253"/>
      <c r="E15" s="254"/>
      <c r="F15" s="253"/>
      <c r="G15" s="254"/>
      <c r="H15" s="50">
        <v>6</v>
      </c>
      <c r="I15" s="51">
        <v>7</v>
      </c>
      <c r="O15" s="38"/>
    </row>
    <row r="17" spans="2:14" ht="15" thickBot="1" x14ac:dyDescent="0.35">
      <c r="B17" s="57" t="s">
        <v>21</v>
      </c>
    </row>
    <row r="18" spans="2:14" ht="33" customHeight="1" x14ac:dyDescent="0.3">
      <c r="B18" s="236" t="s">
        <v>127</v>
      </c>
      <c r="C18" s="237"/>
      <c r="D18" s="237"/>
      <c r="E18" s="237"/>
      <c r="F18" s="237"/>
      <c r="G18" s="237"/>
      <c r="H18" s="237"/>
      <c r="I18" s="237"/>
      <c r="K18" s="256" t="s">
        <v>44</v>
      </c>
      <c r="L18" s="257"/>
      <c r="M18" s="257"/>
      <c r="N18" s="258"/>
    </row>
    <row r="19" spans="2:14" ht="15" customHeight="1" x14ac:dyDescent="0.3">
      <c r="B19" s="259" t="s">
        <v>47</v>
      </c>
      <c r="C19" s="259"/>
      <c r="D19" s="259"/>
      <c r="E19" s="259"/>
      <c r="F19" s="259"/>
      <c r="G19" s="259"/>
      <c r="H19" s="259"/>
      <c r="I19" s="259"/>
      <c r="K19" s="255" t="s">
        <v>39</v>
      </c>
      <c r="L19" s="241"/>
      <c r="M19" s="31">
        <v>10</v>
      </c>
      <c r="N19" s="41">
        <v>12</v>
      </c>
    </row>
    <row r="20" spans="2:14" ht="15" customHeight="1" x14ac:dyDescent="0.4">
      <c r="B20" s="259"/>
      <c r="C20" s="259"/>
      <c r="D20" s="259"/>
      <c r="E20" s="259"/>
      <c r="F20" s="259"/>
      <c r="G20" s="259"/>
      <c r="H20" s="259"/>
      <c r="I20" s="259"/>
      <c r="K20" s="42" t="s">
        <v>86</v>
      </c>
      <c r="L20" s="33" t="s">
        <v>80</v>
      </c>
      <c r="M20" s="31">
        <v>120</v>
      </c>
      <c r="N20" s="41">
        <v>144</v>
      </c>
    </row>
    <row r="21" spans="2:14" ht="16.8" x14ac:dyDescent="0.4">
      <c r="K21" s="42" t="s">
        <v>89</v>
      </c>
      <c r="L21" s="33" t="s">
        <v>81</v>
      </c>
      <c r="M21" s="31">
        <v>70</v>
      </c>
      <c r="N21" s="41">
        <v>84</v>
      </c>
    </row>
    <row r="22" spans="2:14" ht="16.8" x14ac:dyDescent="0.4">
      <c r="K22" s="42" t="s">
        <v>87</v>
      </c>
      <c r="L22" s="33" t="s">
        <v>82</v>
      </c>
      <c r="M22" s="31">
        <v>60</v>
      </c>
      <c r="N22" s="41">
        <v>72</v>
      </c>
    </row>
    <row r="23" spans="2:14" ht="16.8" x14ac:dyDescent="0.4">
      <c r="K23" s="42" t="s">
        <v>88</v>
      </c>
      <c r="L23" s="33" t="s">
        <v>83</v>
      </c>
      <c r="M23" s="31">
        <v>30</v>
      </c>
      <c r="N23" s="41">
        <v>36</v>
      </c>
    </row>
    <row r="24" spans="2:14" ht="16.8" x14ac:dyDescent="0.4">
      <c r="K24" s="44" t="s">
        <v>90</v>
      </c>
      <c r="L24" s="33" t="s">
        <v>69</v>
      </c>
      <c r="M24" s="31">
        <v>100</v>
      </c>
      <c r="N24" s="41">
        <v>120</v>
      </c>
    </row>
    <row r="25" spans="2:14" ht="37.950000000000003" customHeight="1" x14ac:dyDescent="0.4">
      <c r="K25" s="45" t="s">
        <v>91</v>
      </c>
      <c r="L25" s="35" t="s">
        <v>70</v>
      </c>
      <c r="M25" s="31">
        <v>40</v>
      </c>
      <c r="N25" s="41">
        <v>48</v>
      </c>
    </row>
    <row r="26" spans="2:14" ht="16.95" customHeight="1" x14ac:dyDescent="0.3">
      <c r="K26" s="52" t="s">
        <v>46</v>
      </c>
      <c r="L26" s="31"/>
      <c r="M26" s="31">
        <v>100</v>
      </c>
      <c r="N26" s="41">
        <v>120</v>
      </c>
    </row>
    <row r="27" spans="2:14" x14ac:dyDescent="0.3">
      <c r="K27" s="238" t="s">
        <v>84</v>
      </c>
      <c r="L27" s="239"/>
      <c r="M27" s="31">
        <v>100</v>
      </c>
      <c r="N27" s="41">
        <v>120</v>
      </c>
    </row>
    <row r="28" spans="2:14" ht="15" thickBot="1" x14ac:dyDescent="0.35">
      <c r="K28" s="55" t="s">
        <v>85</v>
      </c>
      <c r="L28" s="56"/>
      <c r="M28" s="53">
        <v>6.5</v>
      </c>
      <c r="N28" s="54">
        <v>7.2</v>
      </c>
    </row>
    <row r="31" spans="2:14" x14ac:dyDescent="0.3">
      <c r="B31" s="27"/>
    </row>
    <row r="32" spans="2:14" ht="19.95" customHeight="1" x14ac:dyDescent="0.3">
      <c r="B32" s="57" t="s">
        <v>118</v>
      </c>
    </row>
    <row r="33" spans="2:2" x14ac:dyDescent="0.3">
      <c r="B33" s="27" t="s">
        <v>119</v>
      </c>
    </row>
    <row r="38" spans="2:2" x14ac:dyDescent="0.3">
      <c r="B38" s="27"/>
    </row>
  </sheetData>
  <sheetProtection password="E367" sheet="1" objects="1" scenarios="1"/>
  <mergeCells count="23">
    <mergeCell ref="H4:I4"/>
    <mergeCell ref="K27:L27"/>
    <mergeCell ref="D15:E15"/>
    <mergeCell ref="F15:G15"/>
    <mergeCell ref="K19:L19"/>
    <mergeCell ref="K18:N18"/>
    <mergeCell ref="B19:I20"/>
    <mergeCell ref="K2:N2"/>
    <mergeCell ref="B18:I18"/>
    <mergeCell ref="K10:L10"/>
    <mergeCell ref="D13:E13"/>
    <mergeCell ref="F13:G13"/>
    <mergeCell ref="D14:E14"/>
    <mergeCell ref="F14:G14"/>
    <mergeCell ref="B2:I2"/>
    <mergeCell ref="D3:G3"/>
    <mergeCell ref="H3:I3"/>
    <mergeCell ref="K3:L3"/>
    <mergeCell ref="B4:C4"/>
    <mergeCell ref="D4:E4"/>
    <mergeCell ref="F4:G4"/>
    <mergeCell ref="B5:C5"/>
    <mergeCell ref="B3:C3"/>
  </mergeCells>
  <pageMargins left="0.25" right="0.25" top="0.75" bottom="0.75" header="0.3" footer="0.3"/>
  <pageSetup paperSize="9" scale="77" orientation="landscape" r:id="rId1"/>
  <headerFooter alignWithMargins="0">
    <oddHeader>&amp;C&amp;"Wuerth Extra Bold Cond,Standard"&amp;14Mindestabstände ASSY 3.0 Kombi / Transportankerschraube</oddHeader>
    <oddFooter>&amp;C&amp;"Wuerth Book,Standard"27-01-2015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showGridLines="0" zoomScaleNormal="100" workbookViewId="0">
      <selection activeCell="C6" sqref="C6"/>
    </sheetView>
  </sheetViews>
  <sheetFormatPr baseColWidth="10" defaultRowHeight="14.4" x14ac:dyDescent="0.3"/>
  <cols>
    <col min="1" max="1" width="3.5546875" style="144" customWidth="1"/>
    <col min="2" max="2" width="82.33203125" customWidth="1"/>
    <col min="3" max="3" width="14.33203125" style="26" customWidth="1"/>
    <col min="4" max="4" width="86.88671875" customWidth="1"/>
  </cols>
  <sheetData>
    <row r="1" spans="2:4" s="144" customFormat="1" x14ac:dyDescent="0.3">
      <c r="C1" s="158"/>
    </row>
    <row r="2" spans="2:4" ht="15.6" x14ac:dyDescent="0.35">
      <c r="B2" s="76" t="s">
        <v>30</v>
      </c>
      <c r="C2" s="77"/>
      <c r="D2" s="78" t="s">
        <v>31</v>
      </c>
    </row>
    <row r="3" spans="2:4" ht="193.2" customHeight="1" x14ac:dyDescent="0.3">
      <c r="B3" s="73"/>
      <c r="D3" s="176" t="s">
        <v>105</v>
      </c>
    </row>
    <row r="4" spans="2:4" ht="10.199999999999999" customHeight="1" x14ac:dyDescent="0.3"/>
    <row r="5" spans="2:4" x14ac:dyDescent="0.3">
      <c r="B5" s="80" t="s">
        <v>33</v>
      </c>
      <c r="D5" s="79" t="s">
        <v>34</v>
      </c>
    </row>
    <row r="6" spans="2:4" ht="218.4" customHeight="1" x14ac:dyDescent="0.3">
      <c r="B6" s="73"/>
      <c r="D6" s="73"/>
    </row>
    <row r="7" spans="2:4" ht="10.199999999999999" customHeight="1" x14ac:dyDescent="0.3"/>
    <row r="8" spans="2:4" x14ac:dyDescent="0.3">
      <c r="B8" s="80" t="s">
        <v>32</v>
      </c>
      <c r="D8" s="79" t="s">
        <v>35</v>
      </c>
    </row>
    <row r="9" spans="2:4" ht="114" customHeight="1" x14ac:dyDescent="0.35">
      <c r="B9" s="81"/>
      <c r="D9" s="81"/>
    </row>
  </sheetData>
  <sheetProtection password="E367" sheet="1" objects="1" scenarios="1"/>
  <pageMargins left="0.25" right="0.25" top="0.75" bottom="0.75" header="0.3" footer="0.3"/>
  <pageSetup paperSize="9" scale="77" orientation="landscape" r:id="rId1"/>
  <headerFooter>
    <oddHeader xml:space="preserve">&amp;C&amp;"Wuerth Bold,Standard"&amp;14Anwendungsmöglichkeiten des ASSY 3.0 Kombi Transportankersystems </oddHeader>
    <oddFooter>&amp;C&amp;"Wuerth Book,Standard"27-01-2015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selection activeCell="D19" sqref="D19"/>
    </sheetView>
  </sheetViews>
  <sheetFormatPr baseColWidth="10" defaultRowHeight="14.4" x14ac:dyDescent="0.3"/>
  <cols>
    <col min="1" max="1" width="3.5546875" style="144" customWidth="1"/>
    <col min="2" max="2" width="8.88671875" customWidth="1"/>
    <col min="12" max="12" width="9.5546875" customWidth="1"/>
  </cols>
  <sheetData>
    <row r="1" spans="2:12" s="144" customFormat="1" ht="15" thickBot="1" x14ac:dyDescent="0.35"/>
    <row r="2" spans="2:12" ht="15" thickTop="1" x14ac:dyDescent="0.3"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2" x14ac:dyDescent="0.3">
      <c r="B3" s="214"/>
      <c r="C3" s="152"/>
      <c r="D3" s="152"/>
      <c r="E3" s="152"/>
      <c r="F3" s="152"/>
      <c r="G3" s="152"/>
      <c r="H3" s="152"/>
      <c r="I3" s="152"/>
      <c r="J3" s="152"/>
      <c r="K3" s="152"/>
      <c r="L3" s="215"/>
    </row>
    <row r="4" spans="2:12" x14ac:dyDescent="0.3">
      <c r="B4" s="214"/>
      <c r="C4" s="152"/>
      <c r="D4" s="152"/>
      <c r="E4" s="152"/>
      <c r="F4" s="152"/>
      <c r="G4" s="152"/>
      <c r="H4" s="152"/>
      <c r="I4" s="152"/>
      <c r="J4" s="152"/>
      <c r="K4" s="152"/>
      <c r="L4" s="215"/>
    </row>
    <row r="5" spans="2:12" x14ac:dyDescent="0.3">
      <c r="B5" s="214"/>
      <c r="C5" s="152"/>
      <c r="D5" s="152"/>
      <c r="E5" s="152"/>
      <c r="F5" s="152"/>
      <c r="G5" s="152"/>
      <c r="H5" s="152"/>
      <c r="I5" s="152"/>
      <c r="J5" s="152"/>
      <c r="K5" s="152"/>
      <c r="L5" s="215"/>
    </row>
    <row r="6" spans="2:12" x14ac:dyDescent="0.3">
      <c r="B6" s="214"/>
      <c r="C6" s="152"/>
      <c r="D6" s="152"/>
      <c r="E6" s="152"/>
      <c r="F6" s="152"/>
      <c r="G6" s="152"/>
      <c r="H6" s="152"/>
      <c r="I6" s="152"/>
      <c r="J6" s="152"/>
      <c r="K6" s="152"/>
      <c r="L6" s="215"/>
    </row>
    <row r="7" spans="2:12" x14ac:dyDescent="0.3">
      <c r="B7" s="214"/>
      <c r="C7" s="152"/>
      <c r="D7" s="152"/>
      <c r="E7" s="152"/>
      <c r="F7" s="152"/>
      <c r="G7" s="152"/>
      <c r="H7" s="152"/>
      <c r="I7" s="152"/>
      <c r="J7" s="152"/>
      <c r="K7" s="152"/>
      <c r="L7" s="215"/>
    </row>
    <row r="8" spans="2:12" x14ac:dyDescent="0.3">
      <c r="B8" s="214"/>
      <c r="C8" s="152"/>
      <c r="D8" s="152"/>
      <c r="E8" s="152"/>
      <c r="F8" s="152"/>
      <c r="G8" s="152"/>
      <c r="H8" s="152"/>
      <c r="I8" s="152"/>
      <c r="J8" s="152"/>
      <c r="K8" s="152"/>
      <c r="L8" s="215"/>
    </row>
    <row r="9" spans="2:12" x14ac:dyDescent="0.3">
      <c r="B9" s="214"/>
      <c r="C9" s="152"/>
      <c r="D9" s="152"/>
      <c r="E9" s="152"/>
      <c r="F9" s="152"/>
      <c r="G9" s="152"/>
      <c r="H9" s="152"/>
      <c r="I9" s="152"/>
      <c r="J9" s="152"/>
      <c r="K9" s="152"/>
      <c r="L9" s="215"/>
    </row>
    <row r="10" spans="2:12" x14ac:dyDescent="0.3">
      <c r="B10" s="214"/>
      <c r="C10" s="152"/>
      <c r="D10" s="152"/>
      <c r="E10" s="152"/>
      <c r="F10" s="152"/>
      <c r="G10" s="152"/>
      <c r="H10" s="152"/>
      <c r="I10" s="152"/>
      <c r="J10" s="152"/>
      <c r="K10" s="152"/>
      <c r="L10" s="215"/>
    </row>
    <row r="11" spans="2:12" x14ac:dyDescent="0.3">
      <c r="B11" s="214"/>
      <c r="C11" s="152"/>
      <c r="D11" s="152"/>
      <c r="E11" s="152"/>
      <c r="F11" s="152"/>
      <c r="G11" s="152"/>
      <c r="H11" s="152"/>
      <c r="I11" s="152"/>
      <c r="J11" s="152"/>
      <c r="K11" s="152"/>
      <c r="L11" s="215"/>
    </row>
    <row r="12" spans="2:12" x14ac:dyDescent="0.3">
      <c r="B12" s="214"/>
      <c r="C12" s="152"/>
      <c r="D12" s="152"/>
      <c r="E12" s="152"/>
      <c r="F12" s="152"/>
      <c r="G12" s="152"/>
      <c r="H12" s="152"/>
      <c r="I12" s="152"/>
      <c r="J12" s="152"/>
      <c r="K12" s="152"/>
      <c r="L12" s="215"/>
    </row>
    <row r="13" spans="2:12" x14ac:dyDescent="0.3">
      <c r="B13" s="214"/>
      <c r="C13" s="152"/>
      <c r="D13" s="152"/>
      <c r="E13" s="152"/>
      <c r="F13" s="152"/>
      <c r="G13" s="152"/>
      <c r="H13" s="152"/>
      <c r="I13" s="152"/>
      <c r="J13" s="152"/>
      <c r="K13" s="152"/>
      <c r="L13" s="215"/>
    </row>
    <row r="14" spans="2:12" x14ac:dyDescent="0.3">
      <c r="B14" s="214"/>
      <c r="C14" s="152"/>
      <c r="D14" s="152"/>
      <c r="E14" s="152"/>
      <c r="F14" s="152"/>
      <c r="G14" s="152"/>
      <c r="H14" s="152"/>
      <c r="I14" s="152"/>
      <c r="J14" s="152"/>
      <c r="K14" s="152"/>
      <c r="L14" s="215"/>
    </row>
    <row r="15" spans="2:12" x14ac:dyDescent="0.3">
      <c r="B15" s="214"/>
      <c r="C15" s="152"/>
      <c r="D15" s="152"/>
      <c r="E15" s="152"/>
      <c r="F15" s="152"/>
      <c r="G15" s="152"/>
      <c r="H15" s="152"/>
      <c r="I15" s="152"/>
      <c r="J15" s="152"/>
      <c r="K15" s="152"/>
      <c r="L15" s="215"/>
    </row>
    <row r="16" spans="2:12" x14ac:dyDescent="0.3">
      <c r="B16" s="214"/>
      <c r="C16" s="152"/>
      <c r="D16" s="152"/>
      <c r="E16" s="152"/>
      <c r="F16" s="152"/>
      <c r="G16" s="152"/>
      <c r="H16" s="152"/>
      <c r="I16" s="152"/>
      <c r="J16" s="152"/>
      <c r="K16" s="152"/>
      <c r="L16" s="215"/>
    </row>
    <row r="17" spans="2:12" x14ac:dyDescent="0.3">
      <c r="B17" s="214"/>
      <c r="C17" s="152"/>
      <c r="D17" s="152"/>
      <c r="E17" s="152"/>
      <c r="F17" s="152"/>
      <c r="G17" s="152"/>
      <c r="H17" s="152"/>
      <c r="I17" s="152"/>
      <c r="J17" s="152"/>
      <c r="K17" s="152"/>
      <c r="L17" s="215"/>
    </row>
    <row r="18" spans="2:12" ht="15.6" x14ac:dyDescent="0.35">
      <c r="B18" s="214"/>
      <c r="C18" s="219" t="s">
        <v>128</v>
      </c>
      <c r="D18" s="152"/>
      <c r="E18" s="152"/>
      <c r="F18" s="152"/>
      <c r="G18" s="152"/>
      <c r="H18" s="152"/>
      <c r="I18" s="152"/>
      <c r="J18" s="152"/>
      <c r="K18" s="152"/>
      <c r="L18" s="215"/>
    </row>
    <row r="19" spans="2:12" x14ac:dyDescent="0.3">
      <c r="B19" s="214"/>
      <c r="C19" s="152"/>
      <c r="D19" s="152"/>
      <c r="E19" s="152"/>
      <c r="F19" s="152"/>
      <c r="G19" s="152"/>
      <c r="H19" s="152"/>
      <c r="I19" s="152"/>
      <c r="J19" s="152"/>
      <c r="K19" s="152"/>
      <c r="L19" s="215"/>
    </row>
    <row r="20" spans="2:12" x14ac:dyDescent="0.3">
      <c r="B20" s="214"/>
      <c r="C20" s="152"/>
      <c r="D20" s="152"/>
      <c r="E20" s="152"/>
      <c r="F20" s="152"/>
      <c r="G20" s="152"/>
      <c r="H20" s="152"/>
      <c r="I20" s="152"/>
      <c r="J20" s="152"/>
      <c r="K20" s="152"/>
      <c r="L20" s="215"/>
    </row>
    <row r="21" spans="2:12" x14ac:dyDescent="0.3">
      <c r="B21" s="214"/>
      <c r="C21" s="152"/>
      <c r="D21" s="152"/>
      <c r="E21" s="152"/>
      <c r="F21" s="152"/>
      <c r="G21" s="152"/>
      <c r="H21" s="152"/>
      <c r="I21" s="152"/>
      <c r="J21" s="152"/>
      <c r="K21" s="152"/>
      <c r="L21" s="215"/>
    </row>
    <row r="22" spans="2:12" x14ac:dyDescent="0.3">
      <c r="B22" s="214"/>
      <c r="C22" s="152"/>
      <c r="D22" s="152"/>
      <c r="E22" s="152"/>
      <c r="F22" s="152"/>
      <c r="G22" s="152"/>
      <c r="H22" s="152"/>
      <c r="I22" s="152"/>
      <c r="J22" s="152"/>
      <c r="K22" s="152"/>
      <c r="L22" s="215"/>
    </row>
    <row r="23" spans="2:12" x14ac:dyDescent="0.3">
      <c r="B23" s="214"/>
      <c r="C23" s="152"/>
      <c r="D23" s="152"/>
      <c r="E23" s="152"/>
      <c r="F23" s="152"/>
      <c r="G23" s="152"/>
      <c r="H23" s="152"/>
      <c r="I23" s="152"/>
      <c r="J23" s="152"/>
      <c r="K23" s="152"/>
      <c r="L23" s="215"/>
    </row>
    <row r="24" spans="2:12" x14ac:dyDescent="0.3">
      <c r="B24" s="214"/>
      <c r="C24" s="152"/>
      <c r="D24" s="152"/>
      <c r="E24" s="152"/>
      <c r="F24" s="152"/>
      <c r="G24" s="152"/>
      <c r="H24" s="152"/>
      <c r="I24" s="152"/>
      <c r="J24" s="152"/>
      <c r="K24" s="152"/>
      <c r="L24" s="215"/>
    </row>
    <row r="25" spans="2:12" x14ac:dyDescent="0.3">
      <c r="B25" s="214"/>
      <c r="C25" s="152"/>
      <c r="D25" s="152"/>
      <c r="E25" s="152"/>
      <c r="F25" s="152"/>
      <c r="G25" s="152"/>
      <c r="H25" s="152"/>
      <c r="I25" s="152"/>
      <c r="J25" s="152"/>
      <c r="K25" s="152"/>
      <c r="L25" s="215"/>
    </row>
    <row r="26" spans="2:12" x14ac:dyDescent="0.3">
      <c r="B26" s="214"/>
      <c r="C26" s="152"/>
      <c r="D26" s="152"/>
      <c r="E26" s="152"/>
      <c r="F26" s="152"/>
      <c r="G26" s="152"/>
      <c r="H26" s="152"/>
      <c r="I26" s="152"/>
      <c r="J26" s="152"/>
      <c r="K26" s="152"/>
      <c r="L26" s="215"/>
    </row>
    <row r="27" spans="2:12" x14ac:dyDescent="0.3">
      <c r="B27" s="214"/>
      <c r="C27" s="152"/>
      <c r="D27" s="152"/>
      <c r="E27" s="152"/>
      <c r="F27" s="152"/>
      <c r="G27" s="152"/>
      <c r="H27" s="152"/>
      <c r="I27" s="152"/>
      <c r="J27" s="152"/>
      <c r="K27" s="152"/>
      <c r="L27" s="215"/>
    </row>
    <row r="28" spans="2:12" x14ac:dyDescent="0.3">
      <c r="B28" s="214"/>
      <c r="C28" s="152"/>
      <c r="D28" s="152"/>
      <c r="E28" s="152"/>
      <c r="F28" s="152"/>
      <c r="G28" s="152"/>
      <c r="H28" s="152"/>
      <c r="I28" s="152"/>
      <c r="J28" s="152"/>
      <c r="K28" s="152"/>
      <c r="L28" s="215"/>
    </row>
    <row r="29" spans="2:12" x14ac:dyDescent="0.3">
      <c r="B29" s="214"/>
      <c r="C29" s="152"/>
      <c r="D29" s="152"/>
      <c r="E29" s="152"/>
      <c r="F29" s="152"/>
      <c r="G29" s="152"/>
      <c r="H29" s="152"/>
      <c r="I29" s="152"/>
      <c r="J29" s="152"/>
      <c r="K29" s="152"/>
      <c r="L29" s="215"/>
    </row>
    <row r="30" spans="2:12" x14ac:dyDescent="0.3">
      <c r="B30" s="214"/>
      <c r="C30" s="152"/>
      <c r="D30" s="152"/>
      <c r="E30" s="152"/>
      <c r="F30" s="152"/>
      <c r="G30" s="152"/>
      <c r="H30" s="152"/>
      <c r="I30" s="152"/>
      <c r="J30" s="152"/>
      <c r="K30" s="152"/>
      <c r="L30" s="215"/>
    </row>
    <row r="31" spans="2:12" x14ac:dyDescent="0.3">
      <c r="B31" s="214"/>
      <c r="C31" s="152"/>
      <c r="D31" s="152"/>
      <c r="E31" s="152"/>
      <c r="F31" s="152"/>
      <c r="G31" s="152"/>
      <c r="H31" s="152"/>
      <c r="I31" s="152"/>
      <c r="J31" s="152"/>
      <c r="K31" s="152"/>
      <c r="L31" s="215"/>
    </row>
    <row r="32" spans="2:12" x14ac:dyDescent="0.3">
      <c r="B32" s="214"/>
      <c r="C32" s="152"/>
      <c r="D32" s="152"/>
      <c r="E32" s="152"/>
      <c r="F32" s="152"/>
      <c r="G32" s="152"/>
      <c r="H32" s="152"/>
      <c r="I32" s="152"/>
      <c r="J32" s="152"/>
      <c r="K32" s="152"/>
      <c r="L32" s="215"/>
    </row>
    <row r="33" spans="2:12" ht="15" thickBot="1" x14ac:dyDescent="0.35"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8"/>
    </row>
    <row r="34" spans="2:12" ht="15" thickTop="1" x14ac:dyDescent="0.3"/>
  </sheetData>
  <sheetProtection password="E367" sheet="1" objects="1" scenarios="1"/>
  <pageMargins left="0.7" right="0.7" top="0.78740157499999996" bottom="0.78740157499999996" header="0.3" footer="0.3"/>
  <pageSetup paperSize="9" orientation="landscape" r:id="rId1"/>
  <headerFooter>
    <oddHeader>&amp;C&amp;"Wuerth Bold,Standard"&amp;14Wartung / Nutzung des Würth Transportankers Art. Nr. 018400013</oddHeader>
    <oddFooter>&amp;C&amp;"Wuerth Book,Standard"29-1-2015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5" sqref="I15"/>
    </sheetView>
  </sheetViews>
  <sheetFormatPr baseColWidth="10" defaultRowHeight="14.4" x14ac:dyDescent="0.3"/>
  <sheetData/>
  <sheetProtection password="E367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Lasttabelle ASSY 30 Kombi-Trans</vt:lpstr>
      <vt:lpstr>Typische Anwendungen</vt:lpstr>
      <vt:lpstr>Mindestabstände</vt:lpstr>
      <vt:lpstr>Belastung-Anwendung</vt:lpstr>
      <vt:lpstr>Wartung Transportanker</vt:lpstr>
      <vt:lpstr>Schwingbeiwerte </vt:lpstr>
      <vt:lpstr>'Belastung-Anwendung'!Druckbereich</vt:lpstr>
      <vt:lpstr>'Lasttabelle ASSY 30 Kombi-Trans'!Druckbereich</vt:lpstr>
      <vt:lpstr>Mindestabstände!Druckbereich</vt:lpstr>
      <vt:lpstr>'Wartung Transportanker'!Druckbereich</vt:lpstr>
      <vt:lpstr>'Lasttabelle ASSY 30 Kombi-Trans'!Drucktitel</vt:lpstr>
    </vt:vector>
  </TitlesOfParts>
  <Company>WGS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Cera, Udo</dc:creator>
  <cp:lastModifiedBy>Mueller, Christoph</cp:lastModifiedBy>
  <cp:lastPrinted>2015-01-30T12:17:25Z</cp:lastPrinted>
  <dcterms:created xsi:type="dcterms:W3CDTF">2014-07-16T14:25:51Z</dcterms:created>
  <dcterms:modified xsi:type="dcterms:W3CDTF">2019-01-16T14:12:39Z</dcterms:modified>
</cp:coreProperties>
</file>